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PROGRAMOVÉ OBDOBÍ 2014-2020\PRV_Výzvy\8. výzva PRV\"/>
    </mc:Choice>
  </mc:AlternateContent>
  <bookViews>
    <workbookView xWindow="0" yWindow="0" windowWidth="28800" windowHeight="10545"/>
  </bookViews>
  <sheets>
    <sheet name="tab. e)" sheetId="4" r:id="rId1"/>
  </sheets>
  <calcPr calcId="152511"/>
</workbook>
</file>

<file path=xl/calcChain.xml><?xml version="1.0" encoding="utf-8"?>
<calcChain xmlns="http://schemas.openxmlformats.org/spreadsheetml/2006/main">
  <c r="K122" i="4" l="1"/>
  <c r="I122" i="4"/>
  <c r="H122" i="4"/>
  <c r="B163" i="4"/>
  <c r="G122" i="4" l="1"/>
  <c r="K163" i="4"/>
  <c r="J164" i="4"/>
  <c r="H164" i="4"/>
  <c r="L163" i="4"/>
  <c r="J163" i="4"/>
  <c r="I163" i="4"/>
  <c r="H163" i="4"/>
  <c r="A163" i="4"/>
  <c r="M161" i="4"/>
  <c r="I161" i="4" s="1"/>
  <c r="M159" i="4"/>
  <c r="K159" i="4"/>
  <c r="I159" i="4"/>
  <c r="H159" i="4"/>
  <c r="M158" i="4"/>
  <c r="K158" i="4" s="1"/>
  <c r="M157" i="4"/>
  <c r="I157" i="4" s="1"/>
  <c r="G156" i="4"/>
  <c r="K156" i="4" s="1"/>
  <c r="G155" i="4"/>
  <c r="J155" i="4" s="1"/>
  <c r="G154" i="4"/>
  <c r="J154" i="4" s="1"/>
  <c r="H136" i="4"/>
  <c r="J135" i="4"/>
  <c r="I135" i="4"/>
  <c r="H135" i="4"/>
  <c r="J134" i="4"/>
  <c r="I134" i="4"/>
  <c r="H134" i="4"/>
  <c r="K133" i="4"/>
  <c r="H133" i="4"/>
  <c r="K132" i="4"/>
  <c r="H132" i="4"/>
  <c r="J131" i="4"/>
  <c r="H131" i="4"/>
  <c r="J130" i="4"/>
  <c r="H130" i="4"/>
  <c r="I121" i="4"/>
  <c r="H121" i="4"/>
  <c r="G121" i="4"/>
  <c r="K120" i="4"/>
  <c r="I120" i="4"/>
  <c r="H120" i="4"/>
  <c r="G120" i="4"/>
  <c r="I119" i="4"/>
  <c r="H119" i="4"/>
  <c r="G119" i="4"/>
  <c r="I118" i="4"/>
  <c r="H118" i="4"/>
  <c r="G118" i="4"/>
  <c r="K117" i="4"/>
  <c r="I117" i="4"/>
  <c r="H117" i="4"/>
  <c r="G117" i="4"/>
  <c r="K116" i="4"/>
  <c r="G116" i="4" s="1"/>
  <c r="I116" i="4"/>
  <c r="H116" i="4"/>
  <c r="K115" i="4"/>
  <c r="H115" i="4"/>
  <c r="J114" i="4"/>
  <c r="I114" i="4"/>
  <c r="H114" i="4"/>
  <c r="J113" i="4"/>
  <c r="I113" i="4"/>
  <c r="H113" i="4"/>
  <c r="K112" i="4"/>
  <c r="K111" i="4"/>
  <c r="H111" i="4"/>
  <c r="G110" i="4"/>
  <c r="J110" i="4" s="1"/>
  <c r="J109" i="4"/>
  <c r="K102" i="4"/>
  <c r="I102" i="4"/>
  <c r="H102" i="4"/>
  <c r="I100" i="4"/>
  <c r="H100" i="4"/>
  <c r="G100" i="4"/>
  <c r="I99" i="4"/>
  <c r="H99" i="4"/>
  <c r="G99" i="4"/>
  <c r="K98" i="4"/>
  <c r="I98" i="4"/>
  <c r="H98" i="4"/>
  <c r="G98" i="4"/>
  <c r="I97" i="4"/>
  <c r="H97" i="4"/>
  <c r="G97" i="4"/>
  <c r="K96" i="4"/>
  <c r="G96" i="4" s="1"/>
  <c r="I96" i="4"/>
  <c r="H96" i="4"/>
  <c r="K95" i="4"/>
  <c r="G95" i="4" s="1"/>
  <c r="I95" i="4"/>
  <c r="H95" i="4"/>
  <c r="K94" i="4"/>
  <c r="H94" i="4"/>
  <c r="J93" i="4"/>
  <c r="I93" i="4"/>
  <c r="H93" i="4"/>
  <c r="J92" i="4"/>
  <c r="I92" i="4"/>
  <c r="H92" i="4"/>
  <c r="K91" i="4"/>
  <c r="G90" i="4"/>
  <c r="K90" i="4" s="1"/>
  <c r="G89" i="4"/>
  <c r="J89" i="4" s="1"/>
  <c r="J88" i="4"/>
  <c r="H88" i="4"/>
  <c r="J81" i="4"/>
  <c r="H81" i="4"/>
  <c r="I80" i="4"/>
  <c r="H80" i="4"/>
  <c r="G80" i="4"/>
  <c r="I79" i="4"/>
  <c r="H79" i="4"/>
  <c r="G79" i="4"/>
  <c r="I78" i="4"/>
  <c r="H78" i="4"/>
  <c r="G78" i="4"/>
  <c r="I77" i="4"/>
  <c r="H77" i="4"/>
  <c r="G77" i="4"/>
  <c r="K76" i="4"/>
  <c r="I76" i="4"/>
  <c r="H76" i="4"/>
  <c r="G76" i="4"/>
  <c r="K75" i="4"/>
  <c r="G75" i="4" s="1"/>
  <c r="I75" i="4"/>
  <c r="H75" i="4"/>
  <c r="K74" i="4"/>
  <c r="H74" i="4"/>
  <c r="J73" i="4"/>
  <c r="I73" i="4"/>
  <c r="H73" i="4"/>
  <c r="J72" i="4"/>
  <c r="I72" i="4"/>
  <c r="H72" i="4"/>
  <c r="K71" i="4"/>
  <c r="K70" i="4"/>
  <c r="G69" i="4"/>
  <c r="J69" i="4" s="1"/>
  <c r="G68" i="4"/>
  <c r="J68" i="4" s="1"/>
  <c r="I60" i="4"/>
  <c r="H60" i="4"/>
  <c r="G60" i="4"/>
  <c r="K59" i="4"/>
  <c r="G59" i="4" s="1"/>
  <c r="I59" i="4"/>
  <c r="H59" i="4"/>
  <c r="I58" i="4"/>
  <c r="H58" i="4"/>
  <c r="G58" i="4"/>
  <c r="I57" i="4"/>
  <c r="H57" i="4"/>
  <c r="G57" i="4"/>
  <c r="K56" i="4"/>
  <c r="G56" i="4" s="1"/>
  <c r="I56" i="4"/>
  <c r="H56" i="4"/>
  <c r="K55" i="4"/>
  <c r="G55" i="4" s="1"/>
  <c r="I55" i="4"/>
  <c r="H55" i="4"/>
  <c r="K54" i="4"/>
  <c r="H54" i="4"/>
  <c r="J53" i="4"/>
  <c r="I53" i="4"/>
  <c r="H53" i="4"/>
  <c r="J52" i="4"/>
  <c r="I52" i="4"/>
  <c r="H52" i="4"/>
  <c r="K51" i="4"/>
  <c r="G51" i="4"/>
  <c r="G153" i="4" s="1"/>
  <c r="K50" i="4"/>
  <c r="G50" i="4"/>
  <c r="G49" i="4"/>
  <c r="J49" i="4" s="1"/>
  <c r="G48" i="4"/>
  <c r="J48" i="4" s="1"/>
  <c r="I39" i="4"/>
  <c r="H39" i="4"/>
  <c r="G39" i="4"/>
  <c r="I38" i="4"/>
  <c r="H38" i="4"/>
  <c r="I37" i="4"/>
  <c r="H37" i="4"/>
  <c r="I36" i="4"/>
  <c r="H36" i="4"/>
  <c r="K36" i="4" s="1"/>
  <c r="K35" i="4"/>
  <c r="H35" i="4"/>
  <c r="J34" i="4"/>
  <c r="I34" i="4"/>
  <c r="H34" i="4"/>
  <c r="J33" i="4"/>
  <c r="I33" i="4"/>
  <c r="H33" i="4"/>
  <c r="K32" i="4"/>
  <c r="H32" i="4"/>
  <c r="K31" i="4"/>
  <c r="G30" i="4"/>
  <c r="G151" i="4" s="1"/>
  <c r="G29" i="4"/>
  <c r="J29" i="4" s="1"/>
  <c r="I22" i="4"/>
  <c r="H22" i="4"/>
  <c r="G22" i="4"/>
  <c r="K21" i="4"/>
  <c r="G21" i="4" s="1"/>
  <c r="G161" i="4" s="1"/>
  <c r="I21" i="4"/>
  <c r="H21" i="4"/>
  <c r="K20" i="4"/>
  <c r="G20" i="4" s="1"/>
  <c r="G160" i="4" s="1"/>
  <c r="M160" i="4" s="1"/>
  <c r="I20" i="4"/>
  <c r="H20" i="4"/>
  <c r="K16" i="4"/>
  <c r="H16" i="4"/>
  <c r="H156" i="4" s="1"/>
  <c r="J15" i="4"/>
  <c r="I15" i="4"/>
  <c r="H15" i="4"/>
  <c r="J14" i="4"/>
  <c r="I14" i="4"/>
  <c r="H14" i="4"/>
  <c r="K13" i="4"/>
  <c r="K12" i="4"/>
  <c r="H12" i="4"/>
  <c r="J11" i="4"/>
  <c r="H11" i="4"/>
  <c r="J10" i="4"/>
  <c r="H10" i="4"/>
  <c r="G163" i="4" l="1"/>
  <c r="G150" i="4"/>
  <c r="J150" i="4" s="1"/>
  <c r="G152" i="4"/>
  <c r="H152" i="4" s="1"/>
  <c r="G159" i="4"/>
  <c r="K37" i="4"/>
  <c r="H154" i="4"/>
  <c r="G162" i="4"/>
  <c r="H162" i="4"/>
  <c r="G158" i="4"/>
  <c r="G102" i="4"/>
  <c r="H157" i="4"/>
  <c r="H161" i="4"/>
  <c r="G157" i="4"/>
  <c r="I162" i="4"/>
  <c r="K157" i="4"/>
  <c r="K161" i="4"/>
  <c r="J30" i="4"/>
  <c r="H155" i="4"/>
  <c r="H160" i="4"/>
  <c r="I160" i="4"/>
  <c r="K160" i="4"/>
  <c r="H151" i="4"/>
  <c r="J151" i="4"/>
  <c r="K153" i="4"/>
  <c r="H153" i="4"/>
  <c r="K152" i="4"/>
  <c r="H158" i="4"/>
  <c r="I154" i="4"/>
  <c r="I155" i="4"/>
  <c r="I158" i="4"/>
  <c r="H150" i="4" l="1"/>
</calcChain>
</file>

<file path=xl/sharedStrings.xml><?xml version="1.0" encoding="utf-8"?>
<sst xmlns="http://schemas.openxmlformats.org/spreadsheetml/2006/main" count="660" uniqueCount="66">
  <si>
    <t>PRV</t>
  </si>
  <si>
    <t>Prioritní osa / Priorita Unie</t>
  </si>
  <si>
    <t>Program</t>
  </si>
  <si>
    <t>IDENTIFIKACE programu</t>
  </si>
  <si>
    <t>Opatření SCLLD</t>
  </si>
  <si>
    <t>Specifický cíl SCLLD</t>
  </si>
  <si>
    <t>Specifický cíl OP/operace PRV</t>
  </si>
  <si>
    <t xml:space="preserve">e) Financování podle jednotlivých specifických cílů a opatření SCLLD v jednotlivých letech  </t>
  </si>
  <si>
    <t>Celkové způsobilé výdaje (CZV)</t>
  </si>
  <si>
    <t>Investiční priorita OP/ Prioritní oblast</t>
  </si>
  <si>
    <t>Národní veřejné zdroje (SR, SF) (b)</t>
  </si>
  <si>
    <t>Příspěvek Unie                  (a)</t>
  </si>
  <si>
    <t>Národní veřejné zdroje (kraj, obec, jiné)          (c)</t>
  </si>
  <si>
    <t>Národní soukromé zdroje</t>
  </si>
  <si>
    <t>Z toho Podpora</t>
  </si>
  <si>
    <t>CELKEM</t>
  </si>
  <si>
    <t xml:space="preserve"> </t>
  </si>
  <si>
    <t>IROP</t>
  </si>
  <si>
    <t>1.1: Rozvinutá a kvalitní infrastruktura</t>
  </si>
  <si>
    <t>1.2: Zvýšení dostupnosti a kvality vzdělávání</t>
  </si>
  <si>
    <t>1.3: Dostupné služby občanské vybavenosti v dostatečné kvalitě</t>
  </si>
  <si>
    <t>1.3.1: Rozvoj sociálních služeb na území MAS</t>
  </si>
  <si>
    <t>3.2: Rozvoj zaměstnanosti</t>
  </si>
  <si>
    <t xml:space="preserve">1.4: Podpora prorodinných opatření  </t>
  </si>
  <si>
    <t>2.1: Připravené základní a doprovodné služby pro cestovní ruch</t>
  </si>
  <si>
    <t>3.3: Zlepšování podmínek pro zemědělské podnikání</t>
  </si>
  <si>
    <t>3.2.3: Zvýšení zapojení lokálních aktérů do řešení problémů nezaměstnanosti a sociálního začleňování ve venkovských oblastech</t>
  </si>
  <si>
    <t>1.4.1: Podpora prorodinných opatření pro zvýšení uplatnitelnosti rodičů na trhu práce</t>
  </si>
  <si>
    <t>0.00</t>
  </si>
  <si>
    <t>2.3.1.</t>
  </si>
  <si>
    <t xml:space="preserve"> 1.1.3: Řešení dopravní infrastruktury </t>
  </si>
  <si>
    <t>Příloha 1: Finanční plán a indikátory pro programové rámce</t>
  </si>
  <si>
    <t>19.2.1</t>
  </si>
  <si>
    <t>9d</t>
  </si>
  <si>
    <t>6B</t>
  </si>
  <si>
    <t>19.3.1</t>
  </si>
  <si>
    <t>1.2.2: Zvýšení kvality a dostupnosti infrastruktury pro vzdělávání a celoživotní    učení</t>
  </si>
  <si>
    <t>0,00</t>
  </si>
  <si>
    <t xml:space="preserve">                  3.2: Rozvoj zaměstnanosti</t>
  </si>
  <si>
    <t xml:space="preserve"> 3.2: Rozvoj zaměstnanosti</t>
  </si>
  <si>
    <t>OPZ</t>
  </si>
  <si>
    <t xml:space="preserve"> 2.1: Připravené základní a doprovodné služby pro cestovní ruch </t>
  </si>
  <si>
    <t>OPŽP</t>
  </si>
  <si>
    <t>4</t>
  </si>
  <si>
    <t>4.4</t>
  </si>
  <si>
    <t>1.6 Příjemný vzhled obcí na území MAS/ 1.1 Rozvinutá a kvalitní infrastruktura na území MAS</t>
  </si>
  <si>
    <t>1.6.2 Péče o veřejná prostranství a zeleň v obcích/ 1.1.3 Řešení dopravní infrastruktura</t>
  </si>
  <si>
    <t>3.2: Rozvoj zaměstnanosti+A1</t>
  </si>
  <si>
    <t>(v Kč na 2 desetinná místa)</t>
  </si>
  <si>
    <t>PLÁN FINANCOVÁNÍ (způsobilé výdaje v  Kč)</t>
  </si>
  <si>
    <t>Nezpůsobilé výdaje  (Kč)</t>
  </si>
  <si>
    <t>Hodnota alokace pro dané opatření ( pomocný sloupec k výpočtu hodnot jednotlivých sloupců)</t>
  </si>
  <si>
    <t>Soukromé zdroje PR (v Kč)</t>
  </si>
  <si>
    <r>
      <t xml:space="preserve">     3.2.1: Podpora drobného podnikání v obcích</t>
    </r>
    <r>
      <rPr>
        <b/>
        <sz val="10"/>
        <color theme="1"/>
        <rFont val="Calibri"/>
        <family val="2"/>
        <charset val="238"/>
      </rPr>
      <t xml:space="preserve"> (čl.19.1.b) Fiche 1)</t>
    </r>
  </si>
  <si>
    <r>
      <t xml:space="preserve">3.3.1: Investice do zemědělských podniků v rostlinné i živočišné výrobě </t>
    </r>
    <r>
      <rPr>
        <b/>
        <sz val="10"/>
        <color theme="1"/>
        <rFont val="Calibri"/>
        <family val="2"/>
        <charset val="238"/>
      </rPr>
      <t>(čl.17.1.a, Fiche 2)</t>
    </r>
  </si>
  <si>
    <r>
      <t>2.1.2: Budování turistických a naučných stezek a podobných aktivit na území MAS</t>
    </r>
    <r>
      <rPr>
        <b/>
        <sz val="10"/>
        <color theme="1"/>
        <rFont val="Calibri"/>
        <family val="2"/>
        <charset val="238"/>
      </rPr>
      <t xml:space="preserve">  (čl. 25 NIL, Fihce 3)        </t>
    </r>
    <r>
      <rPr>
        <sz val="10"/>
        <color theme="1"/>
        <rFont val="Calibri"/>
        <family val="2"/>
        <charset val="238"/>
      </rPr>
      <t xml:space="preserve">                              </t>
    </r>
  </si>
  <si>
    <r>
      <t xml:space="preserve">3.3.2 Zemědělská infrastruktura </t>
    </r>
    <r>
      <rPr>
        <b/>
        <sz val="10"/>
        <color theme="1"/>
        <rFont val="Calibri"/>
        <family val="2"/>
        <charset val="238"/>
      </rPr>
      <t>(čl. 17.1.c), Fiche 4)</t>
    </r>
  </si>
  <si>
    <r>
      <t xml:space="preserve">3.3.3 Spolupráce dodavatelských řetězců, zpracování a uvádění na trh    zemědělských produktů </t>
    </r>
    <r>
      <rPr>
        <b/>
        <sz val="10"/>
        <color theme="1"/>
        <rFont val="Calibri"/>
        <family val="2"/>
        <charset val="238"/>
      </rPr>
      <t>(čl.35.2.d), Fiche 5)</t>
    </r>
  </si>
  <si>
    <t xml:space="preserve">2.1: Připravené základní a doprovodné služby pro cestovní ruch </t>
  </si>
  <si>
    <r>
      <t>2.1.3 Podpora rozvoje doprovodné infrastruktury pro cestovní ruch</t>
    </r>
    <r>
      <rPr>
        <b/>
        <sz val="10"/>
        <color theme="1"/>
        <rFont val="Calibri"/>
        <family val="2"/>
        <charset val="238"/>
      </rPr>
      <t xml:space="preserve"> (čl.44. Spolupráce, Fiche 6)</t>
    </r>
  </si>
  <si>
    <t>Nezpůsobilé výdaje (Kč)</t>
  </si>
  <si>
    <t>PLÁN FINANCOVÁNÍ (způsobilé výdaje v Kč)</t>
  </si>
  <si>
    <t>PLÁN FINANCOVÁNÍ (způsobilé výdaje v Kč)</t>
  </si>
  <si>
    <t xml:space="preserve">1.2 Zvýšení dostupnosti a kvality vzdělání/1.3 Dostupné služby občanské vybavenosti v dostatečné kvalitě/1.6 Příjemný vzhled obcí na území MAS/ 1.7 Příznivé a kvalitní životní prostředí/ </t>
  </si>
  <si>
    <t>6</t>
  </si>
  <si>
    <t>1.2.2. Zvýšení kvality a dostupnosti infrastruktury pro vzdělávání a celoživotní učení/1.3.4 Opravy a budování sportovišť a dětských hřišť/1.6.1 Opravy kulturních zařízení a veřejných budov/1.6.2 Péče o veřejná prostranství a zeleň v obcích/1.6.3 Opravy kulturních a sakrálních památek na území MAS včetně památkových zón a rezervací/1.7.1 Zvyšování energetických úspor (čl.20 písm.a,b,e,f)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</si>
</sst>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K_č;\-#,##0.000\ _K_č"/>
    <numFmt numFmtId="165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9"/>
      <color rgb="FF7030A0"/>
      <name val="Calibri"/>
      <family val="2"/>
      <charset val="238"/>
    </font>
    <font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4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9" fontId="7" fillId="2" borderId="4" xfId="0" applyNumberFormat="1" applyFont="1" applyFill="1" applyBorder="1" applyAlignment="1">
      <alignment horizontal="center" vertical="center" wrapText="1"/>
    </xf>
    <xf numFmtId="39" fontId="7" fillId="2" borderId="6" xfId="0" applyNumberFormat="1" applyFont="1" applyFill="1" applyBorder="1" applyAlignment="1">
      <alignment horizontal="center" vertical="center" wrapText="1"/>
    </xf>
    <xf numFmtId="39" fontId="7" fillId="2" borderId="12" xfId="0" applyNumberFormat="1" applyFont="1" applyFill="1" applyBorder="1" applyAlignment="1">
      <alignment horizontal="center" vertical="center" wrapText="1"/>
    </xf>
    <xf numFmtId="39" fontId="7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/>
    <xf numFmtId="4" fontId="6" fillId="2" borderId="19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9" fontId="9" fillId="2" borderId="4" xfId="0" applyNumberFormat="1" applyFont="1" applyFill="1" applyBorder="1" applyAlignment="1">
      <alignment horizontal="center" vertical="center" wrapText="1"/>
    </xf>
    <xf numFmtId="39" fontId="9" fillId="2" borderId="12" xfId="0" applyNumberFormat="1" applyFont="1" applyFill="1" applyBorder="1" applyAlignment="1">
      <alignment horizontal="center" vertical="center" wrapText="1"/>
    </xf>
    <xf numFmtId="39" fontId="9" fillId="2" borderId="4" xfId="0" applyNumberFormat="1" applyFont="1" applyFill="1" applyBorder="1" applyAlignment="1">
      <alignment horizontal="center" vertical="center"/>
    </xf>
    <xf numFmtId="39" fontId="9" fillId="2" borderId="12" xfId="0" applyNumberFormat="1" applyFont="1" applyFill="1" applyBorder="1" applyAlignment="1">
      <alignment horizontal="center" vertical="center"/>
    </xf>
    <xf numFmtId="39" fontId="7" fillId="2" borderId="3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39" fontId="9" fillId="2" borderId="38" xfId="0" applyNumberFormat="1" applyFont="1" applyFill="1" applyBorder="1" applyAlignment="1">
      <alignment horizontal="center" vertical="center"/>
    </xf>
    <xf numFmtId="39" fontId="9" fillId="2" borderId="38" xfId="0" applyNumberFormat="1" applyFont="1" applyFill="1" applyBorder="1" applyAlignment="1">
      <alignment horizontal="center" vertical="center" wrapText="1"/>
    </xf>
    <xf numFmtId="39" fontId="9" fillId="2" borderId="39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39" fontId="9" fillId="2" borderId="10" xfId="0" applyNumberFormat="1" applyFont="1" applyFill="1" applyBorder="1" applyAlignment="1">
      <alignment horizontal="center" vertical="center"/>
    </xf>
    <xf numFmtId="39" fontId="9" fillId="2" borderId="1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39" fontId="9" fillId="2" borderId="41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39" fontId="9" fillId="2" borderId="45" xfId="0" applyNumberFormat="1" applyFont="1" applyFill="1" applyBorder="1" applyAlignment="1">
      <alignment horizontal="center" vertical="center"/>
    </xf>
    <xf numFmtId="39" fontId="9" fillId="2" borderId="45" xfId="0" applyNumberFormat="1" applyFont="1" applyFill="1" applyBorder="1" applyAlignment="1">
      <alignment horizontal="center" vertical="center" wrapText="1"/>
    </xf>
    <xf numFmtId="39" fontId="9" fillId="2" borderId="4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39" fontId="7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39" fontId="7" fillId="2" borderId="36" xfId="0" applyNumberFormat="1" applyFont="1" applyFill="1" applyBorder="1" applyAlignment="1">
      <alignment horizontal="center" vertical="center"/>
    </xf>
    <xf numFmtId="39" fontId="7" fillId="2" borderId="2" xfId="0" applyNumberFormat="1" applyFont="1" applyFill="1" applyBorder="1" applyAlignment="1">
      <alignment horizontal="center" vertical="center" wrapText="1"/>
    </xf>
    <xf numFmtId="39" fontId="7" fillId="2" borderId="36" xfId="0" applyNumberFormat="1" applyFont="1" applyFill="1" applyBorder="1" applyAlignment="1">
      <alignment horizontal="center" vertical="center" wrapText="1"/>
    </xf>
    <xf numFmtId="39" fontId="7" fillId="2" borderId="43" xfId="0" applyNumberFormat="1" applyFont="1" applyFill="1" applyBorder="1" applyAlignment="1">
      <alignment horizontal="center" vertical="center" wrapText="1"/>
    </xf>
    <xf numFmtId="39" fontId="7" fillId="2" borderId="4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14" fontId="7" fillId="2" borderId="38" xfId="0" applyNumberFormat="1" applyFont="1" applyFill="1" applyBorder="1" applyAlignment="1">
      <alignment horizontal="center" vertical="center" wrapText="1"/>
    </xf>
    <xf numFmtId="39" fontId="7" fillId="2" borderId="38" xfId="0" applyNumberFormat="1" applyFont="1" applyFill="1" applyBorder="1" applyAlignment="1">
      <alignment horizontal="center" vertical="center"/>
    </xf>
    <xf numFmtId="39" fontId="7" fillId="2" borderId="39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4" fontId="6" fillId="2" borderId="60" xfId="0" applyNumberFormat="1" applyFont="1" applyFill="1" applyBorder="1" applyAlignment="1">
      <alignment horizontal="center" vertical="top" wrapText="1"/>
    </xf>
    <xf numFmtId="39" fontId="7" fillId="2" borderId="56" xfId="0" applyNumberFormat="1" applyFont="1" applyFill="1" applyBorder="1" applyAlignment="1">
      <alignment horizontal="center" vertical="center" wrapText="1"/>
    </xf>
    <xf numFmtId="39" fontId="7" fillId="2" borderId="54" xfId="0" applyNumberFormat="1" applyFont="1" applyFill="1" applyBorder="1" applyAlignment="1">
      <alignment horizontal="center" vertical="center" wrapText="1"/>
    </xf>
    <xf numFmtId="39" fontId="7" fillId="2" borderId="57" xfId="0" applyNumberFormat="1" applyFont="1" applyFill="1" applyBorder="1" applyAlignment="1">
      <alignment horizontal="center" vertical="center" wrapText="1"/>
    </xf>
    <xf numFmtId="39" fontId="7" fillId="4" borderId="38" xfId="0" applyNumberFormat="1" applyFont="1" applyFill="1" applyBorder="1" applyAlignment="1">
      <alignment horizontal="center" vertical="center"/>
    </xf>
    <xf numFmtId="39" fontId="7" fillId="4" borderId="38" xfId="0" applyNumberFormat="1" applyFont="1" applyFill="1" applyBorder="1" applyAlignment="1">
      <alignment horizontal="center" vertical="center" wrapText="1"/>
    </xf>
    <xf numFmtId="39" fontId="7" fillId="4" borderId="6" xfId="0" applyNumberFormat="1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8" xfId="0" applyNumberFormat="1" applyFont="1" applyFill="1" applyBorder="1" applyAlignment="1">
      <alignment horizontal="center" vertical="center" wrapText="1"/>
    </xf>
    <xf numFmtId="16" fontId="9" fillId="2" borderId="48" xfId="0" applyNumberFormat="1" applyFont="1" applyFill="1" applyBorder="1" applyAlignment="1">
      <alignment horizontal="center" vertical="center" wrapText="1"/>
    </xf>
    <xf numFmtId="39" fontId="9" fillId="2" borderId="48" xfId="0" applyNumberFormat="1" applyFont="1" applyFill="1" applyBorder="1" applyAlignment="1">
      <alignment horizontal="center" vertical="center"/>
    </xf>
    <xf numFmtId="39" fontId="9" fillId="2" borderId="49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" fontId="9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16" fontId="9" fillId="2" borderId="6" xfId="0" applyNumberFormat="1" applyFont="1" applyFill="1" applyBorder="1" applyAlignment="1">
      <alignment horizontal="center" vertical="center" wrapText="1"/>
    </xf>
    <xf numFmtId="39" fontId="9" fillId="2" borderId="6" xfId="0" applyNumberFormat="1" applyFont="1" applyFill="1" applyBorder="1" applyAlignment="1">
      <alignment horizontal="center" vertical="center"/>
    </xf>
    <xf numFmtId="39" fontId="9" fillId="2" borderId="13" xfId="0" applyNumberFormat="1" applyFont="1" applyFill="1" applyBorder="1" applyAlignment="1">
      <alignment horizontal="center" vertical="center" wrapText="1"/>
    </xf>
    <xf numFmtId="16" fontId="9" fillId="2" borderId="10" xfId="0" applyNumberFormat="1" applyFont="1" applyFill="1" applyBorder="1" applyAlignment="1">
      <alignment horizontal="center" vertical="center" wrapText="1"/>
    </xf>
    <xf numFmtId="39" fontId="9" fillId="2" borderId="41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" fontId="9" fillId="2" borderId="2" xfId="0" applyNumberFormat="1" applyFont="1" applyFill="1" applyBorder="1" applyAlignment="1">
      <alignment horizontal="center" vertical="center" wrapText="1"/>
    </xf>
    <xf numFmtId="39" fontId="9" fillId="2" borderId="2" xfId="0" applyNumberFormat="1" applyFont="1" applyFill="1" applyBorder="1" applyAlignment="1">
      <alignment horizontal="center" vertical="center"/>
    </xf>
    <xf numFmtId="39" fontId="9" fillId="2" borderId="6" xfId="0" applyNumberFormat="1" applyFont="1" applyFill="1" applyBorder="1" applyAlignment="1">
      <alignment horizontal="center" vertical="center" wrapText="1"/>
    </xf>
    <xf numFmtId="39" fontId="9" fillId="2" borderId="11" xfId="0" applyNumberFormat="1" applyFont="1" applyFill="1" applyBorder="1" applyAlignment="1">
      <alignment horizontal="center" vertical="center" wrapText="1"/>
    </xf>
    <xf numFmtId="39" fontId="9" fillId="2" borderId="48" xfId="0" applyNumberFormat="1" applyFont="1" applyFill="1" applyBorder="1" applyAlignment="1">
      <alignment horizontal="center" vertical="center" wrapText="1"/>
    </xf>
    <xf numFmtId="39" fontId="9" fillId="2" borderId="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60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39" fontId="7" fillId="2" borderId="2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9" fillId="2" borderId="12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" fontId="10" fillId="2" borderId="54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9" fillId="2" borderId="61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2" borderId="4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9" fillId="2" borderId="0" xfId="0" applyNumberFormat="1" applyFont="1" applyFill="1" applyBorder="1" applyAlignment="1">
      <alignment horizontal="center" vertical="center"/>
    </xf>
    <xf numFmtId="4" fontId="9" fillId="2" borderId="52" xfId="0" applyNumberFormat="1" applyFont="1" applyFill="1" applyBorder="1" applyAlignment="1">
      <alignment horizontal="center" vertical="center" wrapText="1"/>
    </xf>
    <xf numFmtId="4" fontId="9" fillId="2" borderId="53" xfId="0" applyNumberFormat="1" applyFont="1" applyFill="1" applyBorder="1" applyAlignment="1">
      <alignment horizontal="center" vertical="center"/>
    </xf>
    <xf numFmtId="4" fontId="9" fillId="2" borderId="54" xfId="0" applyNumberFormat="1" applyFont="1" applyFill="1" applyBorder="1" applyAlignment="1">
      <alignment horizontal="center" vertical="center"/>
    </xf>
    <xf numFmtId="4" fontId="9" fillId="2" borderId="55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0" borderId="0" xfId="0" applyNumberFormat="1" applyFont="1" applyAlignment="1">
      <alignment wrapText="1"/>
    </xf>
    <xf numFmtId="4" fontId="13" fillId="0" borderId="0" xfId="0" applyNumberFormat="1" applyFont="1"/>
    <xf numFmtId="0" fontId="13" fillId="0" borderId="0" xfId="0" applyFont="1" applyAlignment="1">
      <alignment wrapText="1"/>
    </xf>
    <xf numFmtId="0" fontId="8" fillId="0" borderId="0" xfId="0" applyFont="1"/>
    <xf numFmtId="4" fontId="9" fillId="2" borderId="62" xfId="0" applyNumberFormat="1" applyFont="1" applyFill="1" applyBorder="1" applyAlignment="1">
      <alignment horizontal="center" vertical="center"/>
    </xf>
    <xf numFmtId="165" fontId="13" fillId="0" borderId="0" xfId="0" applyNumberFormat="1" applyFont="1"/>
    <xf numFmtId="49" fontId="9" fillId="2" borderId="38" xfId="0" applyNumberFormat="1" applyFont="1" applyFill="1" applyBorder="1" applyAlignment="1">
      <alignment horizontal="center" vertical="center" wrapText="1"/>
    </xf>
    <xf numFmtId="4" fontId="10" fillId="2" borderId="5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" fontId="10" fillId="2" borderId="53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 wrapText="1"/>
    </xf>
    <xf numFmtId="39" fontId="9" fillId="2" borderId="36" xfId="0" applyNumberFormat="1" applyFont="1" applyFill="1" applyBorder="1" applyAlignment="1">
      <alignment horizontal="center" vertical="center"/>
    </xf>
    <xf numFmtId="39" fontId="9" fillId="2" borderId="36" xfId="0" applyNumberFormat="1" applyFont="1" applyFill="1" applyBorder="1" applyAlignment="1">
      <alignment horizontal="center" vertical="center" wrapText="1"/>
    </xf>
    <xf numFmtId="39" fontId="9" fillId="2" borderId="43" xfId="0" applyNumberFormat="1" applyFont="1" applyFill="1" applyBorder="1" applyAlignment="1">
      <alignment horizontal="center" vertical="center"/>
    </xf>
    <xf numFmtId="0" fontId="9" fillId="2" borderId="38" xfId="0" applyNumberFormat="1" applyFont="1" applyFill="1" applyBorder="1" applyAlignment="1">
      <alignment horizontal="center" vertical="center" wrapText="1"/>
    </xf>
    <xf numFmtId="165" fontId="9" fillId="2" borderId="38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39" fontId="9" fillId="2" borderId="11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39" fontId="9" fillId="2" borderId="16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 wrapText="1"/>
    </xf>
    <xf numFmtId="39" fontId="8" fillId="2" borderId="45" xfId="0" applyNumberFormat="1" applyFont="1" applyFill="1" applyBorder="1" applyAlignment="1">
      <alignment horizontal="center" vertical="center"/>
    </xf>
    <xf numFmtId="39" fontId="8" fillId="2" borderId="45" xfId="0" applyNumberFormat="1" applyFont="1" applyFill="1" applyBorder="1" applyAlignment="1">
      <alignment horizontal="center" vertical="center" wrapText="1"/>
    </xf>
    <xf numFmtId="4" fontId="8" fillId="2" borderId="62" xfId="0" applyNumberFormat="1" applyFont="1" applyFill="1" applyBorder="1" applyAlignment="1">
      <alignment horizontal="center" vertical="center"/>
    </xf>
    <xf numFmtId="39" fontId="8" fillId="2" borderId="46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/>
    <xf numFmtId="0" fontId="2" fillId="0" borderId="50" xfId="0" applyFont="1" applyBorder="1" applyAlignment="1"/>
    <xf numFmtId="0" fontId="5" fillId="3" borderId="2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9" xfId="0" applyFont="1" applyFill="1" applyBorder="1" applyAlignment="1"/>
    <xf numFmtId="0" fontId="6" fillId="2" borderId="1" xfId="0" applyNumberFormat="1" applyFont="1" applyFill="1" applyBorder="1" applyAlignment="1">
      <alignment horizontal="center" vertical="center" wrapText="1"/>
    </xf>
    <xf numFmtId="4" fontId="5" fillId="3" borderId="28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5" fillId="3" borderId="33" xfId="0" applyNumberFormat="1" applyFont="1" applyFill="1" applyBorder="1" applyAlignment="1">
      <alignment horizontal="center" vertical="center" wrapText="1"/>
    </xf>
    <xf numFmtId="4" fontId="5" fillId="3" borderId="35" xfId="0" applyNumberFormat="1" applyFont="1" applyFill="1" applyBorder="1" applyAlignment="1">
      <alignment horizontal="center" vertical="center" wrapText="1"/>
    </xf>
    <xf numFmtId="4" fontId="5" fillId="3" borderId="51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/>
    <xf numFmtId="0" fontId="2" fillId="0" borderId="59" xfId="0" applyFont="1" applyBorder="1" applyAlignment="1"/>
    <xf numFmtId="0" fontId="2" fillId="0" borderId="60" xfId="0" applyFont="1" applyBorder="1" applyAlignment="1">
      <alignment horizontal="center"/>
    </xf>
    <xf numFmtId="4" fontId="6" fillId="2" borderId="6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160" zoomScale="90" zoomScaleNormal="90" workbookViewId="0">
      <selection activeCell="Q164" sqref="Q164"/>
    </sheetView>
  </sheetViews>
  <sheetFormatPr defaultColWidth="9.140625" defaultRowHeight="12.75" x14ac:dyDescent="0.2"/>
  <cols>
    <col min="1" max="1" width="21.85546875" style="2" customWidth="1"/>
    <col min="2" max="2" width="28.28515625" style="15" customWidth="1"/>
    <col min="3" max="3" width="9.140625" style="2"/>
    <col min="4" max="4" width="13.42578125" style="2" customWidth="1"/>
    <col min="5" max="5" width="10.5703125" style="2" customWidth="1"/>
    <col min="6" max="6" width="11.28515625" style="2" customWidth="1"/>
    <col min="7" max="7" width="15.85546875" style="15" customWidth="1"/>
    <col min="8" max="8" width="15.140625" style="15" customWidth="1"/>
    <col min="9" max="9" width="15" style="15" customWidth="1"/>
    <col min="10" max="10" width="16.7109375" style="2" customWidth="1"/>
    <col min="11" max="11" width="14" style="15" customWidth="1"/>
    <col min="12" max="12" width="11.7109375" style="15" customWidth="1"/>
    <col min="13" max="13" width="17" style="16" customWidth="1"/>
    <col min="14" max="14" width="6" style="5" customWidth="1"/>
    <col min="15" max="15" width="20.42578125" style="5" customWidth="1"/>
    <col min="16" max="16" width="11.140625" style="6" bestFit="1" customWidth="1"/>
    <col min="17" max="17" width="12" style="2" customWidth="1"/>
    <col min="18" max="16384" width="9.140625" style="2"/>
  </cols>
  <sheetData>
    <row r="1" spans="1:14" x14ac:dyDescent="0.2">
      <c r="A1" s="4" t="s">
        <v>31</v>
      </c>
      <c r="B1" s="21"/>
    </row>
    <row r="3" spans="1:14" ht="15" x14ac:dyDescent="0.25">
      <c r="A3" s="1" t="s">
        <v>7</v>
      </c>
    </row>
    <row r="4" spans="1:14" x14ac:dyDescent="0.2">
      <c r="A4" s="3" t="s">
        <v>48</v>
      </c>
    </row>
    <row r="5" spans="1:14" ht="13.5" thickBot="1" x14ac:dyDescent="0.25">
      <c r="F5" s="4">
        <v>2017</v>
      </c>
    </row>
    <row r="6" spans="1:14" ht="14.45" customHeight="1" thickBot="1" x14ac:dyDescent="0.25">
      <c r="A6" s="185" t="s">
        <v>5</v>
      </c>
      <c r="B6" s="189" t="s">
        <v>4</v>
      </c>
      <c r="C6" s="189" t="s">
        <v>3</v>
      </c>
      <c r="D6" s="189"/>
      <c r="E6" s="189"/>
      <c r="F6" s="189"/>
      <c r="G6" s="197" t="s">
        <v>49</v>
      </c>
      <c r="H6" s="197"/>
      <c r="I6" s="197"/>
      <c r="J6" s="197"/>
      <c r="K6" s="197"/>
      <c r="L6" s="205" t="s">
        <v>50</v>
      </c>
      <c r="M6" s="205" t="s">
        <v>51</v>
      </c>
    </row>
    <row r="7" spans="1:14" ht="14.45" customHeight="1" thickBot="1" x14ac:dyDescent="0.25">
      <c r="A7" s="186"/>
      <c r="B7" s="190"/>
      <c r="C7" s="193" t="s">
        <v>2</v>
      </c>
      <c r="D7" s="193" t="s">
        <v>1</v>
      </c>
      <c r="E7" s="193" t="s">
        <v>9</v>
      </c>
      <c r="F7" s="196" t="s">
        <v>6</v>
      </c>
      <c r="G7" s="208" t="s">
        <v>8</v>
      </c>
      <c r="H7" s="208" t="s">
        <v>14</v>
      </c>
      <c r="I7" s="208"/>
      <c r="J7" s="208" t="s">
        <v>52</v>
      </c>
      <c r="K7" s="208"/>
      <c r="L7" s="206"/>
      <c r="M7" s="206"/>
    </row>
    <row r="8" spans="1:14" ht="10.15" customHeight="1" thickBot="1" x14ac:dyDescent="0.25">
      <c r="A8" s="187"/>
      <c r="B8" s="191"/>
      <c r="C8" s="194"/>
      <c r="D8" s="194"/>
      <c r="E8" s="194"/>
      <c r="F8" s="194"/>
      <c r="G8" s="208"/>
      <c r="H8" s="208"/>
      <c r="I8" s="208"/>
      <c r="J8" s="208"/>
      <c r="K8" s="208"/>
      <c r="L8" s="206"/>
      <c r="M8" s="206"/>
    </row>
    <row r="9" spans="1:14" ht="55.15" customHeight="1" thickBot="1" x14ac:dyDescent="0.25">
      <c r="A9" s="188"/>
      <c r="B9" s="192"/>
      <c r="C9" s="195"/>
      <c r="D9" s="195"/>
      <c r="E9" s="195"/>
      <c r="F9" s="195"/>
      <c r="G9" s="209"/>
      <c r="H9" s="119" t="s">
        <v>11</v>
      </c>
      <c r="I9" s="26" t="s">
        <v>10</v>
      </c>
      <c r="J9" s="119" t="s">
        <v>12</v>
      </c>
      <c r="K9" s="119" t="s">
        <v>13</v>
      </c>
      <c r="L9" s="212"/>
      <c r="M9" s="207"/>
    </row>
    <row r="10" spans="1:14" ht="37.9" customHeight="1" x14ac:dyDescent="0.2">
      <c r="A10" s="94" t="s">
        <v>18</v>
      </c>
      <c r="B10" s="95" t="s">
        <v>30</v>
      </c>
      <c r="C10" s="95" t="s">
        <v>17</v>
      </c>
      <c r="D10" s="97">
        <v>4</v>
      </c>
      <c r="E10" s="95" t="s">
        <v>33</v>
      </c>
      <c r="F10" s="97">
        <v>42373</v>
      </c>
      <c r="G10" s="98">
        <v>0</v>
      </c>
      <c r="H10" s="44">
        <f>0.95*G10</f>
        <v>0</v>
      </c>
      <c r="I10" s="117">
        <v>0</v>
      </c>
      <c r="J10" s="44">
        <f>0.05*G10</f>
        <v>0</v>
      </c>
      <c r="K10" s="117">
        <v>0</v>
      </c>
      <c r="L10" s="99">
        <v>0</v>
      </c>
      <c r="M10" s="122">
        <v>0</v>
      </c>
      <c r="N10" s="13"/>
    </row>
    <row r="11" spans="1:14" ht="38.25" x14ac:dyDescent="0.2">
      <c r="A11" s="100" t="s">
        <v>19</v>
      </c>
      <c r="B11" s="28" t="s">
        <v>36</v>
      </c>
      <c r="C11" s="28" t="s">
        <v>17</v>
      </c>
      <c r="D11" s="101">
        <v>4</v>
      </c>
      <c r="E11" s="28" t="s">
        <v>33</v>
      </c>
      <c r="F11" s="101">
        <v>42373</v>
      </c>
      <c r="G11" s="32">
        <v>0</v>
      </c>
      <c r="H11" s="30">
        <f>0.95*G11</f>
        <v>0</v>
      </c>
      <c r="I11" s="30">
        <v>0</v>
      </c>
      <c r="J11" s="30">
        <f>0.05*G11</f>
        <v>0</v>
      </c>
      <c r="K11" s="30">
        <v>0</v>
      </c>
      <c r="L11" s="31">
        <v>0</v>
      </c>
      <c r="M11" s="123">
        <v>0</v>
      </c>
      <c r="N11" s="13"/>
    </row>
    <row r="12" spans="1:14" ht="38.25" x14ac:dyDescent="0.2">
      <c r="A12" s="102" t="s">
        <v>20</v>
      </c>
      <c r="B12" s="103" t="s">
        <v>21</v>
      </c>
      <c r="C12" s="103" t="s">
        <v>17</v>
      </c>
      <c r="D12" s="105">
        <v>4</v>
      </c>
      <c r="E12" s="103" t="s">
        <v>33</v>
      </c>
      <c r="F12" s="105">
        <v>42373</v>
      </c>
      <c r="G12" s="106">
        <v>0</v>
      </c>
      <c r="H12" s="30">
        <f>0.95*G12</f>
        <v>0</v>
      </c>
      <c r="I12" s="115">
        <v>0</v>
      </c>
      <c r="J12" s="30">
        <v>0</v>
      </c>
      <c r="K12" s="115">
        <f>0.05*G12</f>
        <v>0</v>
      </c>
      <c r="L12" s="107">
        <v>0</v>
      </c>
      <c r="M12" s="124">
        <v>0</v>
      </c>
      <c r="N12" s="13"/>
    </row>
    <row r="13" spans="1:14" ht="64.5" thickBot="1" x14ac:dyDescent="0.25">
      <c r="A13" s="46" t="s">
        <v>22</v>
      </c>
      <c r="B13" s="29" t="s">
        <v>26</v>
      </c>
      <c r="C13" s="29" t="s">
        <v>17</v>
      </c>
      <c r="D13" s="108">
        <v>4</v>
      </c>
      <c r="E13" s="29" t="s">
        <v>33</v>
      </c>
      <c r="F13" s="108">
        <v>42373</v>
      </c>
      <c r="G13" s="49">
        <v>0</v>
      </c>
      <c r="H13" s="50">
        <v>0</v>
      </c>
      <c r="I13" s="50">
        <v>0</v>
      </c>
      <c r="J13" s="50">
        <v>0</v>
      </c>
      <c r="K13" s="118">
        <f>0.05*G13</f>
        <v>0</v>
      </c>
      <c r="L13" s="109">
        <v>0</v>
      </c>
      <c r="M13" s="125">
        <v>0</v>
      </c>
      <c r="N13" s="13"/>
    </row>
    <row r="14" spans="1:14" ht="39" thickTop="1" x14ac:dyDescent="0.2">
      <c r="A14" s="126" t="s">
        <v>20</v>
      </c>
      <c r="B14" s="127" t="s">
        <v>21</v>
      </c>
      <c r="C14" s="127" t="s">
        <v>40</v>
      </c>
      <c r="D14" s="128">
        <v>2</v>
      </c>
      <c r="E14" s="127">
        <v>3</v>
      </c>
      <c r="F14" s="129" t="s">
        <v>29</v>
      </c>
      <c r="G14" s="130">
        <v>0</v>
      </c>
      <c r="H14" s="76">
        <f>0.85*G14</f>
        <v>0</v>
      </c>
      <c r="I14" s="76">
        <f>0.1*G14</f>
        <v>0</v>
      </c>
      <c r="J14" s="76">
        <f>0.05*G14</f>
        <v>0</v>
      </c>
      <c r="K14" s="76">
        <v>0</v>
      </c>
      <c r="L14" s="20">
        <v>0</v>
      </c>
      <c r="M14" s="131">
        <v>0</v>
      </c>
      <c r="N14" s="13"/>
    </row>
    <row r="15" spans="1:14" ht="51" x14ac:dyDescent="0.2">
      <c r="A15" s="132" t="s">
        <v>23</v>
      </c>
      <c r="B15" s="70" t="s">
        <v>27</v>
      </c>
      <c r="C15" s="70" t="s">
        <v>40</v>
      </c>
      <c r="D15" s="71">
        <v>2</v>
      </c>
      <c r="E15" s="70">
        <v>3</v>
      </c>
      <c r="F15" s="70" t="s">
        <v>29</v>
      </c>
      <c r="G15" s="79">
        <v>101095.21</v>
      </c>
      <c r="H15" s="17">
        <f>0.85*G15</f>
        <v>85930.928500000009</v>
      </c>
      <c r="I15" s="17">
        <f>0.1*G15</f>
        <v>10109.521000000001</v>
      </c>
      <c r="J15" s="17">
        <f>0.05*G15</f>
        <v>5054.7605000000003</v>
      </c>
      <c r="K15" s="17">
        <v>0</v>
      </c>
      <c r="L15" s="19" t="s">
        <v>28</v>
      </c>
      <c r="M15" s="123" t="s">
        <v>28</v>
      </c>
      <c r="N15" s="13"/>
    </row>
    <row r="16" spans="1:14" ht="64.5" thickBot="1" x14ac:dyDescent="0.25">
      <c r="A16" s="72" t="s">
        <v>47</v>
      </c>
      <c r="B16" s="73" t="s">
        <v>26</v>
      </c>
      <c r="C16" s="73" t="s">
        <v>40</v>
      </c>
      <c r="D16" s="74">
        <v>2</v>
      </c>
      <c r="E16" s="73">
        <v>3</v>
      </c>
      <c r="F16" s="73" t="s">
        <v>29</v>
      </c>
      <c r="G16" s="75">
        <v>0</v>
      </c>
      <c r="H16" s="76">
        <f>0.85*G16</f>
        <v>0</v>
      </c>
      <c r="I16" s="77">
        <v>0</v>
      </c>
      <c r="J16" s="77">
        <v>0</v>
      </c>
      <c r="K16" s="77">
        <f>0.15*G16</f>
        <v>0</v>
      </c>
      <c r="L16" s="78">
        <v>0</v>
      </c>
      <c r="M16" s="125">
        <v>0</v>
      </c>
      <c r="N16" s="13"/>
    </row>
    <row r="17" spans="1:15" ht="39" thickTop="1" x14ac:dyDescent="0.2">
      <c r="A17" s="55" t="s">
        <v>22</v>
      </c>
      <c r="B17" s="39" t="s">
        <v>53</v>
      </c>
      <c r="C17" s="40" t="s">
        <v>0</v>
      </c>
      <c r="D17" s="41">
        <v>6</v>
      </c>
      <c r="E17" s="40" t="s">
        <v>34</v>
      </c>
      <c r="F17" s="42" t="s">
        <v>32</v>
      </c>
      <c r="G17" s="43">
        <v>0</v>
      </c>
      <c r="H17" s="44">
        <v>0</v>
      </c>
      <c r="I17" s="44">
        <v>0</v>
      </c>
      <c r="J17" s="44">
        <v>0</v>
      </c>
      <c r="K17" s="44">
        <v>0</v>
      </c>
      <c r="L17" s="45">
        <v>0</v>
      </c>
      <c r="M17" s="174">
        <v>0</v>
      </c>
      <c r="N17" s="13"/>
    </row>
    <row r="18" spans="1:15" ht="51" customHeight="1" x14ac:dyDescent="0.2">
      <c r="A18" s="133" t="s">
        <v>25</v>
      </c>
      <c r="B18" s="28" t="s">
        <v>54</v>
      </c>
      <c r="C18" s="14" t="s">
        <v>0</v>
      </c>
      <c r="D18" s="22">
        <v>6</v>
      </c>
      <c r="E18" s="14" t="s">
        <v>34</v>
      </c>
      <c r="F18" s="23" t="s">
        <v>32</v>
      </c>
      <c r="G18" s="32">
        <v>0</v>
      </c>
      <c r="H18" s="30">
        <v>0</v>
      </c>
      <c r="I18" s="30">
        <v>0</v>
      </c>
      <c r="J18" s="32">
        <v>0</v>
      </c>
      <c r="K18" s="32">
        <v>0</v>
      </c>
      <c r="L18" s="175">
        <v>0</v>
      </c>
      <c r="M18" s="176">
        <v>0</v>
      </c>
      <c r="N18" s="13"/>
      <c r="O18" s="5">
        <v>0</v>
      </c>
    </row>
    <row r="19" spans="1:15" ht="51" x14ac:dyDescent="0.2">
      <c r="A19" s="133" t="s">
        <v>24</v>
      </c>
      <c r="B19" s="28" t="s">
        <v>55</v>
      </c>
      <c r="C19" s="14" t="s">
        <v>0</v>
      </c>
      <c r="D19" s="22">
        <v>6</v>
      </c>
      <c r="E19" s="14" t="s">
        <v>34</v>
      </c>
      <c r="F19" s="23" t="s">
        <v>32</v>
      </c>
      <c r="G19" s="32">
        <v>0</v>
      </c>
      <c r="H19" s="30">
        <v>0</v>
      </c>
      <c r="I19" s="30">
        <v>0</v>
      </c>
      <c r="J19" s="32">
        <v>0</v>
      </c>
      <c r="K19" s="32">
        <v>0</v>
      </c>
      <c r="L19" s="33">
        <v>0</v>
      </c>
      <c r="M19" s="177">
        <v>0</v>
      </c>
      <c r="N19" s="13"/>
    </row>
    <row r="20" spans="1:15" ht="25.5" x14ac:dyDescent="0.2">
      <c r="A20" s="133" t="s">
        <v>25</v>
      </c>
      <c r="B20" s="28" t="s">
        <v>56</v>
      </c>
      <c r="C20" s="14" t="s">
        <v>0</v>
      </c>
      <c r="D20" s="22">
        <v>6</v>
      </c>
      <c r="E20" s="14" t="s">
        <v>34</v>
      </c>
      <c r="F20" s="23" t="s">
        <v>32</v>
      </c>
      <c r="G20" s="32">
        <f t="shared" ref="G20:G22" si="0">K20+M20</f>
        <v>0</v>
      </c>
      <c r="H20" s="30">
        <f t="shared" ref="H20:H22" si="1">0.75*M20</f>
        <v>0</v>
      </c>
      <c r="I20" s="30">
        <f t="shared" ref="I20:I22" si="2">0.25*M20</f>
        <v>0</v>
      </c>
      <c r="J20" s="32">
        <v>0</v>
      </c>
      <c r="K20" s="32">
        <f>0.1*M20</f>
        <v>0</v>
      </c>
      <c r="L20" s="33">
        <v>0</v>
      </c>
      <c r="M20" s="134">
        <v>0</v>
      </c>
      <c r="N20" s="13"/>
    </row>
    <row r="21" spans="1:15" ht="67.5" customHeight="1" x14ac:dyDescent="0.2">
      <c r="A21" s="133" t="s">
        <v>25</v>
      </c>
      <c r="B21" s="28" t="s">
        <v>57</v>
      </c>
      <c r="C21" s="14" t="s">
        <v>0</v>
      </c>
      <c r="D21" s="22">
        <v>6</v>
      </c>
      <c r="E21" s="14" t="s">
        <v>34</v>
      </c>
      <c r="F21" s="23" t="s">
        <v>32</v>
      </c>
      <c r="G21" s="32">
        <f t="shared" si="0"/>
        <v>0</v>
      </c>
      <c r="H21" s="30">
        <f t="shared" si="1"/>
        <v>0</v>
      </c>
      <c r="I21" s="30">
        <f t="shared" si="2"/>
        <v>0</v>
      </c>
      <c r="J21" s="32">
        <v>0</v>
      </c>
      <c r="K21" s="32">
        <f>0.45*M21</f>
        <v>0</v>
      </c>
      <c r="L21" s="33">
        <v>0</v>
      </c>
      <c r="M21" s="134">
        <v>0</v>
      </c>
      <c r="N21" s="13"/>
    </row>
    <row r="22" spans="1:15" ht="51.75" thickBot="1" x14ac:dyDescent="0.25">
      <c r="A22" s="135" t="s">
        <v>58</v>
      </c>
      <c r="B22" s="29" t="s">
        <v>59</v>
      </c>
      <c r="C22" s="35" t="s">
        <v>0</v>
      </c>
      <c r="D22" s="47">
        <v>6</v>
      </c>
      <c r="E22" s="35" t="s">
        <v>34</v>
      </c>
      <c r="F22" s="48" t="s">
        <v>35</v>
      </c>
      <c r="G22" s="49">
        <f t="shared" si="0"/>
        <v>0</v>
      </c>
      <c r="H22" s="50">
        <f t="shared" si="1"/>
        <v>0</v>
      </c>
      <c r="I22" s="50">
        <f t="shared" si="2"/>
        <v>0</v>
      </c>
      <c r="J22" s="49">
        <v>0</v>
      </c>
      <c r="K22" s="49">
        <v>0</v>
      </c>
      <c r="L22" s="178">
        <v>0</v>
      </c>
      <c r="M22" s="179">
        <v>0</v>
      </c>
      <c r="N22" s="13"/>
    </row>
    <row r="23" spans="1:15" x14ac:dyDescent="0.2">
      <c r="G23" s="16" t="s">
        <v>16</v>
      </c>
    </row>
    <row r="24" spans="1:15" ht="13.5" thickBot="1" x14ac:dyDescent="0.25">
      <c r="F24" s="4">
        <v>2018</v>
      </c>
    </row>
    <row r="25" spans="1:15" ht="13.5" customHeight="1" thickBot="1" x14ac:dyDescent="0.25">
      <c r="A25" s="185" t="s">
        <v>5</v>
      </c>
      <c r="B25" s="189" t="s">
        <v>4</v>
      </c>
      <c r="C25" s="189" t="s">
        <v>3</v>
      </c>
      <c r="D25" s="189"/>
      <c r="E25" s="189"/>
      <c r="F25" s="189"/>
      <c r="G25" s="197" t="s">
        <v>49</v>
      </c>
      <c r="H25" s="197"/>
      <c r="I25" s="197"/>
      <c r="J25" s="197"/>
      <c r="K25" s="197"/>
      <c r="L25" s="205" t="s">
        <v>60</v>
      </c>
      <c r="M25" s="205" t="s">
        <v>51</v>
      </c>
      <c r="N25" s="13"/>
    </row>
    <row r="26" spans="1:15" ht="13.5" customHeight="1" thickBot="1" x14ac:dyDescent="0.25">
      <c r="A26" s="186"/>
      <c r="B26" s="190"/>
      <c r="C26" s="193" t="s">
        <v>2</v>
      </c>
      <c r="D26" s="193" t="s">
        <v>1</v>
      </c>
      <c r="E26" s="193" t="s">
        <v>9</v>
      </c>
      <c r="F26" s="196" t="s">
        <v>6</v>
      </c>
      <c r="G26" s="208" t="s">
        <v>8</v>
      </c>
      <c r="H26" s="208" t="s">
        <v>14</v>
      </c>
      <c r="I26" s="208"/>
      <c r="J26" s="208" t="s">
        <v>52</v>
      </c>
      <c r="K26" s="208"/>
      <c r="L26" s="206"/>
      <c r="M26" s="206"/>
      <c r="N26" s="13"/>
    </row>
    <row r="27" spans="1:15" ht="13.5" thickBot="1" x14ac:dyDescent="0.25">
      <c r="A27" s="187"/>
      <c r="B27" s="191"/>
      <c r="C27" s="194"/>
      <c r="D27" s="194"/>
      <c r="E27" s="194"/>
      <c r="F27" s="194"/>
      <c r="G27" s="208"/>
      <c r="H27" s="208"/>
      <c r="I27" s="208"/>
      <c r="J27" s="208"/>
      <c r="K27" s="208"/>
      <c r="L27" s="206"/>
      <c r="M27" s="206"/>
      <c r="N27" s="13"/>
    </row>
    <row r="28" spans="1:15" ht="39" thickBot="1" x14ac:dyDescent="0.25">
      <c r="A28" s="226"/>
      <c r="B28" s="227"/>
      <c r="C28" s="225"/>
      <c r="D28" s="225"/>
      <c r="E28" s="225"/>
      <c r="F28" s="225"/>
      <c r="G28" s="228"/>
      <c r="H28" s="120" t="s">
        <v>11</v>
      </c>
      <c r="I28" s="87" t="s">
        <v>10</v>
      </c>
      <c r="J28" s="120" t="s">
        <v>12</v>
      </c>
      <c r="K28" s="120" t="s">
        <v>13</v>
      </c>
      <c r="L28" s="207"/>
      <c r="M28" s="207"/>
      <c r="N28" s="13"/>
    </row>
    <row r="29" spans="1:15" ht="25.5" x14ac:dyDescent="0.2">
      <c r="A29" s="110" t="s">
        <v>18</v>
      </c>
      <c r="B29" s="111" t="s">
        <v>30</v>
      </c>
      <c r="C29" s="111" t="s">
        <v>17</v>
      </c>
      <c r="D29" s="112">
        <v>4</v>
      </c>
      <c r="E29" s="111" t="s">
        <v>33</v>
      </c>
      <c r="F29" s="113">
        <v>42373</v>
      </c>
      <c r="G29" s="106">
        <f>100/95*H29</f>
        <v>6725632.3263157895</v>
      </c>
      <c r="H29" s="114">
        <v>6389350.71</v>
      </c>
      <c r="I29" s="115">
        <v>0</v>
      </c>
      <c r="J29" s="115">
        <f>0.05*G29</f>
        <v>336281.61631578952</v>
      </c>
      <c r="K29" s="115">
        <v>0</v>
      </c>
      <c r="L29" s="116">
        <v>0</v>
      </c>
      <c r="M29" s="136">
        <v>0</v>
      </c>
      <c r="N29" s="13"/>
    </row>
    <row r="30" spans="1:15" ht="38.25" x14ac:dyDescent="0.2">
      <c r="A30" s="100" t="s">
        <v>19</v>
      </c>
      <c r="B30" s="28" t="s">
        <v>36</v>
      </c>
      <c r="C30" s="28" t="s">
        <v>17</v>
      </c>
      <c r="D30" s="51">
        <v>4</v>
      </c>
      <c r="E30" s="28" t="s">
        <v>33</v>
      </c>
      <c r="F30" s="101">
        <v>42373</v>
      </c>
      <c r="G30" s="114">
        <f>100/95*H30</f>
        <v>17747177.746315788</v>
      </c>
      <c r="H30" s="32">
        <v>16859818.859000001</v>
      </c>
      <c r="I30" s="30">
        <v>0</v>
      </c>
      <c r="J30" s="30">
        <f>0.05*G30</f>
        <v>887358.88731578947</v>
      </c>
      <c r="K30" s="30">
        <v>0</v>
      </c>
      <c r="L30" s="31">
        <v>0</v>
      </c>
      <c r="M30" s="137">
        <v>0</v>
      </c>
      <c r="N30" s="13"/>
    </row>
    <row r="31" spans="1:15" ht="38.25" x14ac:dyDescent="0.2">
      <c r="A31" s="102" t="s">
        <v>20</v>
      </c>
      <c r="B31" s="103" t="s">
        <v>21</v>
      </c>
      <c r="C31" s="103" t="s">
        <v>17</v>
      </c>
      <c r="D31" s="104">
        <v>4</v>
      </c>
      <c r="E31" s="103" t="s">
        <v>33</v>
      </c>
      <c r="F31" s="105">
        <v>42373</v>
      </c>
      <c r="G31" s="32">
        <v>0</v>
      </c>
      <c r="H31" s="30">
        <v>0</v>
      </c>
      <c r="I31" s="30">
        <v>0</v>
      </c>
      <c r="J31" s="30">
        <v>0</v>
      </c>
      <c r="K31" s="30">
        <f>0.05*G31</f>
        <v>0</v>
      </c>
      <c r="L31" s="107">
        <v>0</v>
      </c>
      <c r="M31" s="138">
        <v>0</v>
      </c>
      <c r="N31" s="13"/>
    </row>
    <row r="32" spans="1:15" ht="64.5" thickBot="1" x14ac:dyDescent="0.25">
      <c r="A32" s="46" t="s">
        <v>22</v>
      </c>
      <c r="B32" s="29" t="s">
        <v>26</v>
      </c>
      <c r="C32" s="29" t="s">
        <v>17</v>
      </c>
      <c r="D32" s="53">
        <v>4</v>
      </c>
      <c r="E32" s="29" t="s">
        <v>33</v>
      </c>
      <c r="F32" s="108">
        <v>42373</v>
      </c>
      <c r="G32" s="49">
        <v>0</v>
      </c>
      <c r="H32" s="50">
        <f>0.95*G32</f>
        <v>0</v>
      </c>
      <c r="I32" s="50">
        <v>0</v>
      </c>
      <c r="J32" s="50">
        <v>0</v>
      </c>
      <c r="K32" s="50">
        <f>0.05*G32</f>
        <v>0</v>
      </c>
      <c r="L32" s="109">
        <v>0</v>
      </c>
      <c r="M32" s="139">
        <v>0</v>
      </c>
      <c r="N32" s="13"/>
    </row>
    <row r="33" spans="1:14" ht="39" thickTop="1" x14ac:dyDescent="0.2">
      <c r="A33" s="80" t="s">
        <v>20</v>
      </c>
      <c r="B33" s="81" t="s">
        <v>21</v>
      </c>
      <c r="C33" s="81" t="s">
        <v>40</v>
      </c>
      <c r="D33" s="82">
        <v>2</v>
      </c>
      <c r="E33" s="81">
        <v>3</v>
      </c>
      <c r="F33" s="83" t="s">
        <v>29</v>
      </c>
      <c r="G33" s="84">
        <v>999973.2</v>
      </c>
      <c r="H33" s="34">
        <f>0.85*G33</f>
        <v>849977.22</v>
      </c>
      <c r="I33" s="34">
        <f>0.1*G33</f>
        <v>99997.32</v>
      </c>
      <c r="J33" s="34">
        <f>0.05*G33</f>
        <v>49998.66</v>
      </c>
      <c r="K33" s="34">
        <v>0</v>
      </c>
      <c r="L33" s="85">
        <v>0</v>
      </c>
      <c r="M33" s="131">
        <v>0</v>
      </c>
      <c r="N33" s="13"/>
    </row>
    <row r="34" spans="1:14" ht="51" x14ac:dyDescent="0.2">
      <c r="A34" s="69" t="s">
        <v>23</v>
      </c>
      <c r="B34" s="70" t="s">
        <v>27</v>
      </c>
      <c r="C34" s="70" t="s">
        <v>40</v>
      </c>
      <c r="D34" s="71">
        <v>2</v>
      </c>
      <c r="E34" s="70">
        <v>3</v>
      </c>
      <c r="F34" s="70" t="s">
        <v>29</v>
      </c>
      <c r="G34" s="86">
        <v>935185.83</v>
      </c>
      <c r="H34" s="18">
        <f>0.85*G34</f>
        <v>794907.95549999992</v>
      </c>
      <c r="I34" s="18">
        <f>0.1*G34</f>
        <v>93518.582999999999</v>
      </c>
      <c r="J34" s="18">
        <f>0.05*G34</f>
        <v>46759.291499999999</v>
      </c>
      <c r="K34" s="17">
        <v>0</v>
      </c>
      <c r="L34" s="19">
        <v>0</v>
      </c>
      <c r="M34" s="123">
        <v>0</v>
      </c>
      <c r="N34" s="13"/>
    </row>
    <row r="35" spans="1:14" ht="64.5" thickBot="1" x14ac:dyDescent="0.25">
      <c r="A35" s="72" t="s">
        <v>22</v>
      </c>
      <c r="B35" s="73" t="s">
        <v>26</v>
      </c>
      <c r="C35" s="73" t="s">
        <v>40</v>
      </c>
      <c r="D35" s="74">
        <v>2</v>
      </c>
      <c r="E35" s="73">
        <v>3</v>
      </c>
      <c r="F35" s="73" t="s">
        <v>29</v>
      </c>
      <c r="G35" s="75">
        <v>0</v>
      </c>
      <c r="H35" s="76">
        <f>0.85*G35</f>
        <v>0</v>
      </c>
      <c r="I35" s="77">
        <v>0</v>
      </c>
      <c r="J35" s="77">
        <v>0</v>
      </c>
      <c r="K35" s="77">
        <f>0.15*G35</f>
        <v>0</v>
      </c>
      <c r="L35" s="78">
        <v>0</v>
      </c>
      <c r="M35" s="125">
        <v>0</v>
      </c>
      <c r="N35" s="13"/>
    </row>
    <row r="36" spans="1:14" ht="39" thickTop="1" x14ac:dyDescent="0.2">
      <c r="A36" s="38" t="s">
        <v>38</v>
      </c>
      <c r="B36" s="39" t="s">
        <v>53</v>
      </c>
      <c r="C36" s="40" t="s">
        <v>0</v>
      </c>
      <c r="D36" s="42">
        <v>6</v>
      </c>
      <c r="E36" s="40" t="s">
        <v>34</v>
      </c>
      <c r="F36" s="42" t="s">
        <v>32</v>
      </c>
      <c r="G36" s="43">
        <v>994320</v>
      </c>
      <c r="H36" s="44">
        <f>M36*64%</f>
        <v>286364.16000000003</v>
      </c>
      <c r="I36" s="172">
        <f>M36*36%</f>
        <v>161079.84</v>
      </c>
      <c r="J36" s="163" t="s">
        <v>37</v>
      </c>
      <c r="K36" s="173">
        <f>G36-H36-I36</f>
        <v>546876</v>
      </c>
      <c r="L36" s="45">
        <v>0</v>
      </c>
      <c r="M36" s="164">
        <v>447444</v>
      </c>
      <c r="N36" s="13"/>
    </row>
    <row r="37" spans="1:14" ht="53.25" customHeight="1" x14ac:dyDescent="0.2">
      <c r="A37" s="27" t="s">
        <v>25</v>
      </c>
      <c r="B37" s="28" t="s">
        <v>54</v>
      </c>
      <c r="C37" s="14" t="s">
        <v>0</v>
      </c>
      <c r="D37" s="23">
        <v>6</v>
      </c>
      <c r="E37" s="14" t="s">
        <v>34</v>
      </c>
      <c r="F37" s="23" t="s">
        <v>32</v>
      </c>
      <c r="G37" s="32">
        <v>4498732</v>
      </c>
      <c r="H37" s="30">
        <f>M37*64%</f>
        <v>1577674.24</v>
      </c>
      <c r="I37" s="51">
        <f>M37*36%</f>
        <v>887441.76</v>
      </c>
      <c r="J37" s="32">
        <v>0</v>
      </c>
      <c r="K37" s="32">
        <f>G37-H37-I37</f>
        <v>2033615.9999999998</v>
      </c>
      <c r="L37" s="33">
        <v>0</v>
      </c>
      <c r="M37" s="166">
        <v>2465116</v>
      </c>
    </row>
    <row r="38" spans="1:14" ht="51" x14ac:dyDescent="0.2">
      <c r="A38" s="140" t="s">
        <v>24</v>
      </c>
      <c r="B38" s="28" t="s">
        <v>55</v>
      </c>
      <c r="C38" s="14" t="s">
        <v>0</v>
      </c>
      <c r="D38" s="23">
        <v>6</v>
      </c>
      <c r="E38" s="14" t="s">
        <v>34</v>
      </c>
      <c r="F38" s="23" t="s">
        <v>32</v>
      </c>
      <c r="G38" s="32">
        <v>778143</v>
      </c>
      <c r="H38" s="30">
        <f>M38*64%</f>
        <v>498011.52</v>
      </c>
      <c r="I38" s="51">
        <f>M38*36%</f>
        <v>280131.48</v>
      </c>
      <c r="J38" s="32">
        <v>0</v>
      </c>
      <c r="K38" s="32">
        <v>0</v>
      </c>
      <c r="L38" s="33">
        <v>0</v>
      </c>
      <c r="M38" s="141">
        <v>778143</v>
      </c>
      <c r="N38" s="13"/>
    </row>
    <row r="39" spans="1:14" ht="42.75" customHeight="1" x14ac:dyDescent="0.2">
      <c r="A39" s="27" t="s">
        <v>25</v>
      </c>
      <c r="B39" s="28" t="s">
        <v>56</v>
      </c>
      <c r="C39" s="14" t="s">
        <v>0</v>
      </c>
      <c r="D39" s="23">
        <v>6</v>
      </c>
      <c r="E39" s="14" t="s">
        <v>34</v>
      </c>
      <c r="F39" s="23" t="s">
        <v>32</v>
      </c>
      <c r="G39" s="32">
        <f>K39+M39</f>
        <v>0</v>
      </c>
      <c r="H39" s="30">
        <f>0.75*M39</f>
        <v>0</v>
      </c>
      <c r="I39" s="51">
        <f>0.25*M39</f>
        <v>0</v>
      </c>
      <c r="J39" s="32">
        <v>0</v>
      </c>
      <c r="K39" s="32">
        <v>0</v>
      </c>
      <c r="L39" s="33">
        <v>0</v>
      </c>
      <c r="M39" s="141">
        <v>0</v>
      </c>
    </row>
    <row r="40" spans="1:14" ht="63" customHeight="1" x14ac:dyDescent="0.2">
      <c r="A40" s="27" t="s">
        <v>25</v>
      </c>
      <c r="B40" s="28" t="s">
        <v>57</v>
      </c>
      <c r="C40" s="14" t="s">
        <v>0</v>
      </c>
      <c r="D40" s="23">
        <v>6</v>
      </c>
      <c r="E40" s="14" t="s">
        <v>34</v>
      </c>
      <c r="F40" s="23" t="s">
        <v>32</v>
      </c>
      <c r="G40" s="32">
        <v>0</v>
      </c>
      <c r="H40" s="30">
        <v>0</v>
      </c>
      <c r="I40" s="51">
        <v>0</v>
      </c>
      <c r="J40" s="32">
        <v>0</v>
      </c>
      <c r="K40" s="32">
        <v>0</v>
      </c>
      <c r="L40" s="33">
        <v>0</v>
      </c>
      <c r="M40" s="141">
        <v>0</v>
      </c>
      <c r="N40" s="142"/>
    </row>
    <row r="41" spans="1:14" ht="51.75" thickBot="1" x14ac:dyDescent="0.25">
      <c r="A41" s="46" t="s">
        <v>41</v>
      </c>
      <c r="B41" s="29" t="s">
        <v>59</v>
      </c>
      <c r="C41" s="35" t="s">
        <v>0</v>
      </c>
      <c r="D41" s="52">
        <v>6</v>
      </c>
      <c r="E41" s="35" t="s">
        <v>34</v>
      </c>
      <c r="F41" s="48" t="s">
        <v>35</v>
      </c>
      <c r="G41" s="49">
        <v>0</v>
      </c>
      <c r="H41" s="50">
        <v>0</v>
      </c>
      <c r="I41" s="53">
        <v>0</v>
      </c>
      <c r="J41" s="49">
        <v>0</v>
      </c>
      <c r="K41" s="49">
        <v>0</v>
      </c>
      <c r="L41" s="54">
        <v>0</v>
      </c>
      <c r="M41" s="151">
        <v>0</v>
      </c>
    </row>
    <row r="42" spans="1:14" x14ac:dyDescent="0.2">
      <c r="G42" s="16"/>
    </row>
    <row r="43" spans="1:14" ht="13.5" thickBot="1" x14ac:dyDescent="0.25">
      <c r="F43" s="4">
        <v>2019</v>
      </c>
    </row>
    <row r="44" spans="1:14" ht="13.5" customHeight="1" thickBot="1" x14ac:dyDescent="0.25">
      <c r="A44" s="185" t="s">
        <v>5</v>
      </c>
      <c r="B44" s="189" t="s">
        <v>4</v>
      </c>
      <c r="C44" s="189" t="s">
        <v>3</v>
      </c>
      <c r="D44" s="189"/>
      <c r="E44" s="189"/>
      <c r="F44" s="189"/>
      <c r="G44" s="197" t="s">
        <v>49</v>
      </c>
      <c r="H44" s="197"/>
      <c r="I44" s="197"/>
      <c r="J44" s="197"/>
      <c r="K44" s="197"/>
      <c r="L44" s="205" t="s">
        <v>60</v>
      </c>
      <c r="M44" s="205" t="s">
        <v>51</v>
      </c>
    </row>
    <row r="45" spans="1:14" ht="13.5" customHeight="1" thickBot="1" x14ac:dyDescent="0.25">
      <c r="A45" s="186"/>
      <c r="B45" s="190"/>
      <c r="C45" s="193" t="s">
        <v>2</v>
      </c>
      <c r="D45" s="193" t="s">
        <v>1</v>
      </c>
      <c r="E45" s="193" t="s">
        <v>9</v>
      </c>
      <c r="F45" s="196" t="s">
        <v>6</v>
      </c>
      <c r="G45" s="208" t="s">
        <v>8</v>
      </c>
      <c r="H45" s="208" t="s">
        <v>14</v>
      </c>
      <c r="I45" s="208"/>
      <c r="J45" s="208" t="s">
        <v>52</v>
      </c>
      <c r="K45" s="208"/>
      <c r="L45" s="206"/>
      <c r="M45" s="206"/>
    </row>
    <row r="46" spans="1:14" ht="13.5" thickBot="1" x14ac:dyDescent="0.25">
      <c r="A46" s="187"/>
      <c r="B46" s="191"/>
      <c r="C46" s="194"/>
      <c r="D46" s="194"/>
      <c r="E46" s="194"/>
      <c r="F46" s="194"/>
      <c r="G46" s="208"/>
      <c r="H46" s="208"/>
      <c r="I46" s="208"/>
      <c r="J46" s="208"/>
      <c r="K46" s="208"/>
      <c r="L46" s="206"/>
      <c r="M46" s="206"/>
    </row>
    <row r="47" spans="1:14" ht="32.25" customHeight="1" thickBot="1" x14ac:dyDescent="0.25">
      <c r="A47" s="188"/>
      <c r="B47" s="192"/>
      <c r="C47" s="195"/>
      <c r="D47" s="195"/>
      <c r="E47" s="195"/>
      <c r="F47" s="195"/>
      <c r="G47" s="209"/>
      <c r="H47" s="119" t="s">
        <v>11</v>
      </c>
      <c r="I47" s="26" t="s">
        <v>10</v>
      </c>
      <c r="J47" s="119" t="s">
        <v>12</v>
      </c>
      <c r="K47" s="119" t="s">
        <v>13</v>
      </c>
      <c r="L47" s="212"/>
      <c r="M47" s="207"/>
    </row>
    <row r="48" spans="1:14" ht="25.5" x14ac:dyDescent="0.2">
      <c r="A48" s="94" t="s">
        <v>18</v>
      </c>
      <c r="B48" s="95" t="s">
        <v>30</v>
      </c>
      <c r="C48" s="95" t="s">
        <v>17</v>
      </c>
      <c r="D48" s="96">
        <v>4</v>
      </c>
      <c r="E48" s="95" t="s">
        <v>33</v>
      </c>
      <c r="F48" s="97">
        <v>42373</v>
      </c>
      <c r="G48" s="43">
        <f>100/95*H48</f>
        <v>10470253.726315787</v>
      </c>
      <c r="H48" s="98">
        <v>9946741.0399999991</v>
      </c>
      <c r="I48" s="44">
        <v>0</v>
      </c>
      <c r="J48" s="44">
        <f>0.05*G48</f>
        <v>523512.68631578935</v>
      </c>
      <c r="K48" s="44">
        <v>0</v>
      </c>
      <c r="L48" s="99">
        <v>0</v>
      </c>
      <c r="M48" s="136">
        <v>0</v>
      </c>
      <c r="N48" s="13"/>
    </row>
    <row r="49" spans="1:14" ht="38.25" x14ac:dyDescent="0.2">
      <c r="A49" s="100" t="s">
        <v>19</v>
      </c>
      <c r="B49" s="28" t="s">
        <v>36</v>
      </c>
      <c r="C49" s="28" t="s">
        <v>17</v>
      </c>
      <c r="D49" s="51">
        <v>4</v>
      </c>
      <c r="E49" s="28" t="s">
        <v>33</v>
      </c>
      <c r="F49" s="101">
        <v>42373</v>
      </c>
      <c r="G49" s="32">
        <f>100/95*H49</f>
        <v>8959411.5157894734</v>
      </c>
      <c r="H49" s="32">
        <v>8511440.9399999995</v>
      </c>
      <c r="I49" s="30">
        <v>0</v>
      </c>
      <c r="J49" s="30">
        <f>0.05*G49</f>
        <v>447970.57578947372</v>
      </c>
      <c r="K49" s="30">
        <v>0</v>
      </c>
      <c r="L49" s="31">
        <v>0</v>
      </c>
      <c r="M49" s="137">
        <v>0</v>
      </c>
      <c r="N49" s="13"/>
    </row>
    <row r="50" spans="1:14" ht="38.25" x14ac:dyDescent="0.2">
      <c r="A50" s="102" t="s">
        <v>20</v>
      </c>
      <c r="B50" s="103" t="s">
        <v>21</v>
      </c>
      <c r="C50" s="103" t="s">
        <v>17</v>
      </c>
      <c r="D50" s="104">
        <v>4</v>
      </c>
      <c r="E50" s="103" t="s">
        <v>33</v>
      </c>
      <c r="F50" s="105">
        <v>42373</v>
      </c>
      <c r="G50" s="32">
        <f>100/95*H50</f>
        <v>0</v>
      </c>
      <c r="H50" s="106">
        <v>0</v>
      </c>
      <c r="I50" s="30">
        <v>0</v>
      </c>
      <c r="J50" s="30">
        <v>0</v>
      </c>
      <c r="K50" s="30">
        <f>0.05*G50</f>
        <v>0</v>
      </c>
      <c r="L50" s="107">
        <v>0</v>
      </c>
      <c r="M50" s="138">
        <v>0</v>
      </c>
      <c r="N50" s="13"/>
    </row>
    <row r="51" spans="1:14" ht="64.5" thickBot="1" x14ac:dyDescent="0.25">
      <c r="A51" s="46" t="s">
        <v>22</v>
      </c>
      <c r="B51" s="29" t="s">
        <v>26</v>
      </c>
      <c r="C51" s="29" t="s">
        <v>17</v>
      </c>
      <c r="D51" s="53">
        <v>4</v>
      </c>
      <c r="E51" s="29" t="s">
        <v>33</v>
      </c>
      <c r="F51" s="108">
        <v>42373</v>
      </c>
      <c r="G51" s="49">
        <f>100/95*H51</f>
        <v>742365.99999999988</v>
      </c>
      <c r="H51" s="49">
        <v>705247.7</v>
      </c>
      <c r="I51" s="50">
        <v>0</v>
      </c>
      <c r="J51" s="50">
        <v>0</v>
      </c>
      <c r="K51" s="50">
        <f>0.05*G51</f>
        <v>37118.299999999996</v>
      </c>
      <c r="L51" s="109">
        <v>0</v>
      </c>
      <c r="M51" s="139">
        <v>0</v>
      </c>
      <c r="N51" s="13"/>
    </row>
    <row r="52" spans="1:14" ht="39" thickTop="1" x14ac:dyDescent="0.2">
      <c r="A52" s="64" t="s">
        <v>20</v>
      </c>
      <c r="B52" s="65" t="s">
        <v>21</v>
      </c>
      <c r="C52" s="65" t="s">
        <v>40</v>
      </c>
      <c r="D52" s="66">
        <v>2</v>
      </c>
      <c r="E52" s="65">
        <v>3</v>
      </c>
      <c r="F52" s="67" t="s">
        <v>29</v>
      </c>
      <c r="G52" s="68">
        <v>2536190.7000000002</v>
      </c>
      <c r="H52" s="18">
        <f>0.85*G52</f>
        <v>2155762.0950000002</v>
      </c>
      <c r="I52" s="18">
        <f>0.1*G52</f>
        <v>253619.07000000004</v>
      </c>
      <c r="J52" s="18">
        <f>0.05*G52</f>
        <v>126809.53500000002</v>
      </c>
      <c r="K52" s="18">
        <v>0</v>
      </c>
      <c r="L52" s="20">
        <v>0</v>
      </c>
      <c r="M52" s="131">
        <v>0</v>
      </c>
      <c r="N52" s="13"/>
    </row>
    <row r="53" spans="1:14" ht="51" x14ac:dyDescent="0.2">
      <c r="A53" s="69" t="s">
        <v>23</v>
      </c>
      <c r="B53" s="70" t="s">
        <v>27</v>
      </c>
      <c r="C53" s="70" t="s">
        <v>40</v>
      </c>
      <c r="D53" s="71">
        <v>2</v>
      </c>
      <c r="E53" s="70">
        <v>3</v>
      </c>
      <c r="F53" s="70" t="s">
        <v>29</v>
      </c>
      <c r="G53" s="79">
        <v>1519688.85</v>
      </c>
      <c r="H53" s="18">
        <f>0.85*G53</f>
        <v>1291735.5225</v>
      </c>
      <c r="I53" s="18">
        <f>0.1*G53</f>
        <v>151968.88500000001</v>
      </c>
      <c r="J53" s="18">
        <f>0.05*G53</f>
        <v>75984.442500000005</v>
      </c>
      <c r="K53" s="17">
        <v>0</v>
      </c>
      <c r="L53" s="19">
        <v>0</v>
      </c>
      <c r="M53" s="123">
        <v>0</v>
      </c>
      <c r="N53" s="13"/>
    </row>
    <row r="54" spans="1:14" ht="64.5" thickBot="1" x14ac:dyDescent="0.25">
      <c r="A54" s="72" t="s">
        <v>22</v>
      </c>
      <c r="B54" s="73" t="s">
        <v>26</v>
      </c>
      <c r="C54" s="73" t="s">
        <v>40</v>
      </c>
      <c r="D54" s="74">
        <v>2</v>
      </c>
      <c r="E54" s="73">
        <v>3</v>
      </c>
      <c r="F54" s="73" t="s">
        <v>29</v>
      </c>
      <c r="G54" s="75">
        <v>1244367.19</v>
      </c>
      <c r="H54" s="76">
        <f>0.85*G54</f>
        <v>1057712.1114999999</v>
      </c>
      <c r="I54" s="77">
        <v>0</v>
      </c>
      <c r="J54" s="77">
        <v>0</v>
      </c>
      <c r="K54" s="77">
        <f>0.15*G54</f>
        <v>186655.07849999997</v>
      </c>
      <c r="L54" s="78">
        <v>0</v>
      </c>
      <c r="M54" s="125">
        <v>0</v>
      </c>
      <c r="N54" s="13"/>
    </row>
    <row r="55" spans="1:14" ht="39" thickTop="1" x14ac:dyDescent="0.2">
      <c r="A55" s="38" t="s">
        <v>38</v>
      </c>
      <c r="B55" s="39" t="s">
        <v>53</v>
      </c>
      <c r="C55" s="40" t="s">
        <v>0</v>
      </c>
      <c r="D55" s="42">
        <v>6</v>
      </c>
      <c r="E55" s="40" t="s">
        <v>34</v>
      </c>
      <c r="F55" s="42" t="s">
        <v>32</v>
      </c>
      <c r="G55" s="43">
        <f t="shared" ref="G55:G60" si="3">K55+M55</f>
        <v>734687.45</v>
      </c>
      <c r="H55" s="44">
        <f>M55*64%</f>
        <v>324275.84000000003</v>
      </c>
      <c r="I55" s="44">
        <f>M55*36%</f>
        <v>182405.16</v>
      </c>
      <c r="J55" s="44">
        <v>0</v>
      </c>
      <c r="K55" s="44">
        <f>0.45*M55</f>
        <v>228006.45</v>
      </c>
      <c r="L55" s="45">
        <v>0</v>
      </c>
      <c r="M55" s="164">
        <v>506681</v>
      </c>
      <c r="N55" s="13"/>
    </row>
    <row r="56" spans="1:14" ht="63.75" customHeight="1" x14ac:dyDescent="0.2">
      <c r="A56" s="27" t="s">
        <v>25</v>
      </c>
      <c r="B56" s="28" t="s">
        <v>54</v>
      </c>
      <c r="C56" s="14" t="s">
        <v>0</v>
      </c>
      <c r="D56" s="23">
        <v>6</v>
      </c>
      <c r="E56" s="14" t="s">
        <v>34</v>
      </c>
      <c r="F56" s="23" t="s">
        <v>32</v>
      </c>
      <c r="G56" s="32">
        <f t="shared" si="3"/>
        <v>10755198</v>
      </c>
      <c r="H56" s="30">
        <f>M55:M56*64%</f>
        <v>4588884.4800000004</v>
      </c>
      <c r="I56" s="30">
        <f>M56*36%</f>
        <v>2581247.52</v>
      </c>
      <c r="J56" s="32">
        <v>0</v>
      </c>
      <c r="K56" s="32">
        <f>0.5*M56</f>
        <v>3585066</v>
      </c>
      <c r="L56" s="33">
        <v>0</v>
      </c>
      <c r="M56" s="166">
        <v>7170132</v>
      </c>
      <c r="N56" s="13"/>
    </row>
    <row r="57" spans="1:14" ht="51" x14ac:dyDescent="0.2">
      <c r="A57" s="27" t="s">
        <v>24</v>
      </c>
      <c r="B57" s="28" t="s">
        <v>55</v>
      </c>
      <c r="C57" s="14" t="s">
        <v>0</v>
      </c>
      <c r="D57" s="23">
        <v>6</v>
      </c>
      <c r="E57" s="14" t="s">
        <v>34</v>
      </c>
      <c r="F57" s="23" t="s">
        <v>32</v>
      </c>
      <c r="G57" s="32">
        <f t="shared" si="3"/>
        <v>2625294</v>
      </c>
      <c r="H57" s="30">
        <f>M57*64%</f>
        <v>1680188.1600000001</v>
      </c>
      <c r="I57" s="30">
        <f>M57*36%</f>
        <v>945105.84</v>
      </c>
      <c r="J57" s="32">
        <v>0</v>
      </c>
      <c r="K57" s="32">
        <v>0</v>
      </c>
      <c r="L57" s="33">
        <v>0</v>
      </c>
      <c r="M57" s="150">
        <v>2625294</v>
      </c>
      <c r="N57" s="13"/>
    </row>
    <row r="58" spans="1:14" ht="25.5" x14ac:dyDescent="0.2">
      <c r="A58" s="27" t="s">
        <v>25</v>
      </c>
      <c r="B58" s="28" t="s">
        <v>56</v>
      </c>
      <c r="C58" s="14" t="s">
        <v>0</v>
      </c>
      <c r="D58" s="23">
        <v>6</v>
      </c>
      <c r="E58" s="14" t="s">
        <v>34</v>
      </c>
      <c r="F58" s="23" t="s">
        <v>32</v>
      </c>
      <c r="G58" s="32">
        <f t="shared" si="3"/>
        <v>0</v>
      </c>
      <c r="H58" s="30">
        <f t="shared" ref="H58:H60" si="4">0.75*M58</f>
        <v>0</v>
      </c>
      <c r="I58" s="30">
        <f t="shared" ref="I58:I60" si="5">0.25*M58</f>
        <v>0</v>
      </c>
      <c r="J58" s="32">
        <v>0</v>
      </c>
      <c r="K58" s="32">
        <v>0</v>
      </c>
      <c r="L58" s="33">
        <v>0</v>
      </c>
      <c r="M58" s="150">
        <v>0</v>
      </c>
      <c r="N58" s="13"/>
    </row>
    <row r="59" spans="1:14" ht="65.25" customHeight="1" x14ac:dyDescent="0.2">
      <c r="A59" s="27" t="s">
        <v>25</v>
      </c>
      <c r="B59" s="28" t="s">
        <v>57</v>
      </c>
      <c r="C59" s="14" t="s">
        <v>0</v>
      </c>
      <c r="D59" s="23">
        <v>6</v>
      </c>
      <c r="E59" s="14" t="s">
        <v>34</v>
      </c>
      <c r="F59" s="23" t="s">
        <v>32</v>
      </c>
      <c r="G59" s="32">
        <f t="shared" si="3"/>
        <v>0</v>
      </c>
      <c r="H59" s="30">
        <f t="shared" si="4"/>
        <v>0</v>
      </c>
      <c r="I59" s="30">
        <f t="shared" si="5"/>
        <v>0</v>
      </c>
      <c r="J59" s="32">
        <v>0</v>
      </c>
      <c r="K59" s="32">
        <f>0.45*M59</f>
        <v>0</v>
      </c>
      <c r="L59" s="33">
        <v>0</v>
      </c>
      <c r="M59" s="150">
        <v>0</v>
      </c>
      <c r="N59" s="13"/>
    </row>
    <row r="60" spans="1:14" ht="51.75" thickBot="1" x14ac:dyDescent="0.25">
      <c r="A60" s="56" t="s">
        <v>41</v>
      </c>
      <c r="B60" s="29" t="s">
        <v>59</v>
      </c>
      <c r="C60" s="36" t="s">
        <v>0</v>
      </c>
      <c r="D60" s="37">
        <v>6</v>
      </c>
      <c r="E60" s="36" t="s">
        <v>34</v>
      </c>
      <c r="F60" s="37" t="s">
        <v>35</v>
      </c>
      <c r="G60" s="169">
        <f t="shared" si="3"/>
        <v>0</v>
      </c>
      <c r="H60" s="170">
        <f t="shared" si="4"/>
        <v>0</v>
      </c>
      <c r="I60" s="170">
        <f t="shared" si="5"/>
        <v>0</v>
      </c>
      <c r="J60" s="169">
        <v>0</v>
      </c>
      <c r="K60" s="169">
        <v>0</v>
      </c>
      <c r="L60" s="171">
        <v>0</v>
      </c>
      <c r="M60" s="151">
        <v>0</v>
      </c>
      <c r="N60" s="13"/>
    </row>
    <row r="61" spans="1:14" ht="64.5" thickBot="1" x14ac:dyDescent="0.25">
      <c r="A61" s="57" t="s">
        <v>45</v>
      </c>
      <c r="B61" s="58" t="s">
        <v>46</v>
      </c>
      <c r="C61" s="59" t="s">
        <v>42</v>
      </c>
      <c r="D61" s="60" t="s">
        <v>43</v>
      </c>
      <c r="E61" s="59">
        <v>1</v>
      </c>
      <c r="F61" s="60" t="s">
        <v>44</v>
      </c>
      <c r="G61" s="61">
        <v>0</v>
      </c>
      <c r="H61" s="62">
        <v>0</v>
      </c>
      <c r="I61" s="62">
        <v>0</v>
      </c>
      <c r="J61" s="61">
        <v>0</v>
      </c>
      <c r="K61" s="61">
        <v>0</v>
      </c>
      <c r="L61" s="63">
        <v>0</v>
      </c>
      <c r="M61" s="143">
        <v>0</v>
      </c>
      <c r="N61" s="13"/>
    </row>
    <row r="62" spans="1:14" x14ac:dyDescent="0.2">
      <c r="G62" s="16" t="s">
        <v>16</v>
      </c>
    </row>
    <row r="63" spans="1:14" ht="13.5" thickBot="1" x14ac:dyDescent="0.25">
      <c r="F63" s="4">
        <v>2020</v>
      </c>
    </row>
    <row r="64" spans="1:14" ht="13.5" customHeight="1" thickBot="1" x14ac:dyDescent="0.25">
      <c r="A64" s="185" t="s">
        <v>5</v>
      </c>
      <c r="B64" s="189" t="s">
        <v>4</v>
      </c>
      <c r="C64" s="189" t="s">
        <v>3</v>
      </c>
      <c r="D64" s="189"/>
      <c r="E64" s="189"/>
      <c r="F64" s="189"/>
      <c r="G64" s="197" t="s">
        <v>61</v>
      </c>
      <c r="H64" s="197"/>
      <c r="I64" s="197"/>
      <c r="J64" s="197"/>
      <c r="K64" s="197"/>
      <c r="L64" s="205" t="s">
        <v>60</v>
      </c>
      <c r="M64" s="205" t="s">
        <v>51</v>
      </c>
    </row>
    <row r="65" spans="1:15" ht="13.5" customHeight="1" thickBot="1" x14ac:dyDescent="0.25">
      <c r="A65" s="186"/>
      <c r="B65" s="190"/>
      <c r="C65" s="193" t="s">
        <v>2</v>
      </c>
      <c r="D65" s="193" t="s">
        <v>1</v>
      </c>
      <c r="E65" s="193" t="s">
        <v>9</v>
      </c>
      <c r="F65" s="196" t="s">
        <v>6</v>
      </c>
      <c r="G65" s="208" t="s">
        <v>8</v>
      </c>
      <c r="H65" s="208" t="s">
        <v>14</v>
      </c>
      <c r="I65" s="208"/>
      <c r="J65" s="208" t="s">
        <v>52</v>
      </c>
      <c r="K65" s="208"/>
      <c r="L65" s="206"/>
      <c r="M65" s="206"/>
    </row>
    <row r="66" spans="1:15" ht="13.5" thickBot="1" x14ac:dyDescent="0.25">
      <c r="A66" s="187"/>
      <c r="B66" s="191"/>
      <c r="C66" s="194"/>
      <c r="D66" s="194"/>
      <c r="E66" s="194"/>
      <c r="F66" s="194"/>
      <c r="G66" s="208"/>
      <c r="H66" s="208"/>
      <c r="I66" s="208"/>
      <c r="J66" s="208"/>
      <c r="K66" s="208"/>
      <c r="L66" s="206"/>
      <c r="M66" s="206"/>
    </row>
    <row r="67" spans="1:15" ht="41.25" customHeight="1" thickBot="1" x14ac:dyDescent="0.25">
      <c r="A67" s="188"/>
      <c r="B67" s="192"/>
      <c r="C67" s="195"/>
      <c r="D67" s="195"/>
      <c r="E67" s="195"/>
      <c r="F67" s="195"/>
      <c r="G67" s="209"/>
      <c r="H67" s="119" t="s">
        <v>11</v>
      </c>
      <c r="I67" s="26" t="s">
        <v>10</v>
      </c>
      <c r="J67" s="119" t="s">
        <v>12</v>
      </c>
      <c r="K67" s="119" t="s">
        <v>13</v>
      </c>
      <c r="L67" s="212"/>
      <c r="M67" s="207"/>
    </row>
    <row r="68" spans="1:15" ht="25.5" x14ac:dyDescent="0.2">
      <c r="A68" s="94" t="s">
        <v>18</v>
      </c>
      <c r="B68" s="95" t="s">
        <v>30</v>
      </c>
      <c r="C68" s="95" t="s">
        <v>17</v>
      </c>
      <c r="D68" s="96">
        <v>4</v>
      </c>
      <c r="E68" s="95" t="s">
        <v>33</v>
      </c>
      <c r="F68" s="97">
        <v>42373</v>
      </c>
      <c r="G68" s="43">
        <f>100/95*H68</f>
        <v>15119138.157894736</v>
      </c>
      <c r="H68" s="98">
        <v>14363181.25</v>
      </c>
      <c r="I68" s="44">
        <v>0</v>
      </c>
      <c r="J68" s="44">
        <f>0.05*G68</f>
        <v>755956.90789473685</v>
      </c>
      <c r="K68" s="44">
        <v>0</v>
      </c>
      <c r="L68" s="99">
        <v>0</v>
      </c>
      <c r="M68" s="136">
        <v>0</v>
      </c>
      <c r="N68" s="13"/>
    </row>
    <row r="69" spans="1:15" ht="38.25" x14ac:dyDescent="0.2">
      <c r="A69" s="100" t="s">
        <v>19</v>
      </c>
      <c r="B69" s="28" t="s">
        <v>36</v>
      </c>
      <c r="C69" s="28" t="s">
        <v>17</v>
      </c>
      <c r="D69" s="51">
        <v>4</v>
      </c>
      <c r="E69" s="28" t="s">
        <v>33</v>
      </c>
      <c r="F69" s="101">
        <v>42373</v>
      </c>
      <c r="G69" s="32">
        <f>100/95*H69</f>
        <v>7773103.9684210513</v>
      </c>
      <c r="H69" s="32">
        <v>7384448.7699999996</v>
      </c>
      <c r="I69" s="30">
        <v>0</v>
      </c>
      <c r="J69" s="30">
        <f>0.05*G69</f>
        <v>388655.1984210526</v>
      </c>
      <c r="K69" s="30">
        <v>0</v>
      </c>
      <c r="L69" s="31">
        <v>0</v>
      </c>
      <c r="M69" s="137">
        <v>0</v>
      </c>
      <c r="N69" s="13"/>
    </row>
    <row r="70" spans="1:15" ht="38.25" x14ac:dyDescent="0.2">
      <c r="A70" s="102" t="s">
        <v>20</v>
      </c>
      <c r="B70" s="103" t="s">
        <v>21</v>
      </c>
      <c r="C70" s="103" t="s">
        <v>17</v>
      </c>
      <c r="D70" s="104">
        <v>4</v>
      </c>
      <c r="E70" s="103" t="s">
        <v>33</v>
      </c>
      <c r="F70" s="105">
        <v>42373</v>
      </c>
      <c r="G70" s="106">
        <v>0</v>
      </c>
      <c r="H70" s="30">
        <v>0</v>
      </c>
      <c r="I70" s="30">
        <v>0</v>
      </c>
      <c r="J70" s="30">
        <v>0</v>
      </c>
      <c r="K70" s="30">
        <f>0.05*G70</f>
        <v>0</v>
      </c>
      <c r="L70" s="107">
        <v>0</v>
      </c>
      <c r="M70" s="138">
        <v>0</v>
      </c>
      <c r="N70" s="13"/>
    </row>
    <row r="71" spans="1:15" ht="64.5" thickBot="1" x14ac:dyDescent="0.25">
      <c r="A71" s="46" t="s">
        <v>22</v>
      </c>
      <c r="B71" s="29" t="s">
        <v>26</v>
      </c>
      <c r="C71" s="29" t="s">
        <v>17</v>
      </c>
      <c r="D71" s="53">
        <v>4</v>
      </c>
      <c r="E71" s="29" t="s">
        <v>33</v>
      </c>
      <c r="F71" s="108">
        <v>42373</v>
      </c>
      <c r="G71" s="49">
        <v>0</v>
      </c>
      <c r="H71" s="50">
        <v>0</v>
      </c>
      <c r="I71" s="50">
        <v>0</v>
      </c>
      <c r="J71" s="50">
        <v>0</v>
      </c>
      <c r="K71" s="50">
        <f>0.05*G71</f>
        <v>0</v>
      </c>
      <c r="L71" s="109">
        <v>0</v>
      </c>
      <c r="M71" s="139">
        <v>0</v>
      </c>
      <c r="N71" s="13"/>
    </row>
    <row r="72" spans="1:15" ht="55.15" customHeight="1" thickTop="1" x14ac:dyDescent="0.2">
      <c r="A72" s="80" t="s">
        <v>20</v>
      </c>
      <c r="B72" s="81" t="s">
        <v>21</v>
      </c>
      <c r="C72" s="81" t="s">
        <v>40</v>
      </c>
      <c r="D72" s="82">
        <v>2</v>
      </c>
      <c r="E72" s="81">
        <v>3</v>
      </c>
      <c r="F72" s="83" t="s">
        <v>29</v>
      </c>
      <c r="G72" s="84">
        <v>2446793.33</v>
      </c>
      <c r="H72" s="34">
        <f>0.85*G72</f>
        <v>2079774.3304999999</v>
      </c>
      <c r="I72" s="34">
        <f>0.1*G72</f>
        <v>244679.33300000001</v>
      </c>
      <c r="J72" s="34">
        <f>0.05*G72</f>
        <v>122339.66650000001</v>
      </c>
      <c r="K72" s="34">
        <v>0</v>
      </c>
      <c r="L72" s="85">
        <v>0</v>
      </c>
      <c r="M72" s="131">
        <v>0</v>
      </c>
      <c r="N72" s="13"/>
    </row>
    <row r="73" spans="1:15" ht="51" x14ac:dyDescent="0.2">
      <c r="A73" s="69" t="s">
        <v>23</v>
      </c>
      <c r="B73" s="70" t="s">
        <v>27</v>
      </c>
      <c r="C73" s="70" t="s">
        <v>40</v>
      </c>
      <c r="D73" s="71">
        <v>2</v>
      </c>
      <c r="E73" s="70">
        <v>3</v>
      </c>
      <c r="F73" s="70" t="s">
        <v>29</v>
      </c>
      <c r="G73" s="79">
        <v>4080347.74</v>
      </c>
      <c r="H73" s="18">
        <f>0.85*G73</f>
        <v>3468295.5789999999</v>
      </c>
      <c r="I73" s="18">
        <f>0.1*G73</f>
        <v>408034.77400000003</v>
      </c>
      <c r="J73" s="18">
        <f>0.05*G73</f>
        <v>204017.38700000002</v>
      </c>
      <c r="K73" s="17">
        <v>0</v>
      </c>
      <c r="L73" s="19">
        <v>0</v>
      </c>
      <c r="M73" s="123">
        <v>0</v>
      </c>
      <c r="N73" s="13"/>
    </row>
    <row r="74" spans="1:15" ht="64.5" thickBot="1" x14ac:dyDescent="0.25">
      <c r="A74" s="72" t="s">
        <v>22</v>
      </c>
      <c r="B74" s="73" t="s">
        <v>26</v>
      </c>
      <c r="C74" s="73" t="s">
        <v>40</v>
      </c>
      <c r="D74" s="74">
        <v>2</v>
      </c>
      <c r="E74" s="73">
        <v>3</v>
      </c>
      <c r="F74" s="73" t="s">
        <v>29</v>
      </c>
      <c r="G74" s="75">
        <v>2488734.38</v>
      </c>
      <c r="H74" s="76">
        <f>0.85*G74</f>
        <v>2115424.2229999998</v>
      </c>
      <c r="I74" s="77">
        <v>0</v>
      </c>
      <c r="J74" s="77">
        <v>0</v>
      </c>
      <c r="K74" s="77">
        <f>G74*0.15</f>
        <v>373310.15699999995</v>
      </c>
      <c r="L74" s="78">
        <v>0</v>
      </c>
      <c r="M74" s="125">
        <v>0</v>
      </c>
      <c r="N74" s="13"/>
      <c r="O74" s="144"/>
    </row>
    <row r="75" spans="1:15" ht="39" thickTop="1" x14ac:dyDescent="0.2">
      <c r="A75" s="38" t="s">
        <v>39</v>
      </c>
      <c r="B75" s="39" t="s">
        <v>53</v>
      </c>
      <c r="C75" s="40" t="s">
        <v>0</v>
      </c>
      <c r="D75" s="42">
        <v>6</v>
      </c>
      <c r="E75" s="40" t="s">
        <v>34</v>
      </c>
      <c r="F75" s="42" t="s">
        <v>32</v>
      </c>
      <c r="G75" s="43">
        <f t="shared" ref="G75:G80" si="6">K75+M75</f>
        <v>10890928.25</v>
      </c>
      <c r="H75" s="44">
        <f>M75*64%</f>
        <v>4807030.4000000004</v>
      </c>
      <c r="I75" s="44">
        <f>M75*36%</f>
        <v>2703954.6</v>
      </c>
      <c r="J75" s="44">
        <v>0</v>
      </c>
      <c r="K75" s="44">
        <f>0.45*M75</f>
        <v>3379943.25</v>
      </c>
      <c r="L75" s="45">
        <v>0</v>
      </c>
      <c r="M75" s="164">
        <v>7510985</v>
      </c>
      <c r="N75" s="13"/>
    </row>
    <row r="76" spans="1:15" ht="54.75" customHeight="1" x14ac:dyDescent="0.2">
      <c r="A76" s="27" t="s">
        <v>25</v>
      </c>
      <c r="B76" s="28" t="s">
        <v>54</v>
      </c>
      <c r="C76" s="14" t="s">
        <v>0</v>
      </c>
      <c r="D76" s="23">
        <v>6</v>
      </c>
      <c r="E76" s="14" t="s">
        <v>34</v>
      </c>
      <c r="F76" s="23" t="s">
        <v>32</v>
      </c>
      <c r="G76" s="32">
        <f t="shared" si="6"/>
        <v>12236916</v>
      </c>
      <c r="H76" s="30">
        <f>M76*64%</f>
        <v>5221084.16</v>
      </c>
      <c r="I76" s="30">
        <f>M76*36%</f>
        <v>2936859.84</v>
      </c>
      <c r="J76" s="32">
        <v>0</v>
      </c>
      <c r="K76" s="32">
        <f>0.5*M76</f>
        <v>4078972</v>
      </c>
      <c r="L76" s="33">
        <v>0</v>
      </c>
      <c r="M76" s="166">
        <v>8157944</v>
      </c>
      <c r="N76" s="13"/>
    </row>
    <row r="77" spans="1:15" ht="51" x14ac:dyDescent="0.2">
      <c r="A77" s="27" t="s">
        <v>24</v>
      </c>
      <c r="B77" s="28" t="s">
        <v>55</v>
      </c>
      <c r="C77" s="14" t="s">
        <v>0</v>
      </c>
      <c r="D77" s="23">
        <v>6</v>
      </c>
      <c r="E77" s="14" t="s">
        <v>34</v>
      </c>
      <c r="F77" s="23" t="s">
        <v>32</v>
      </c>
      <c r="G77" s="32">
        <f t="shared" si="6"/>
        <v>1561681</v>
      </c>
      <c r="H77" s="30">
        <f>M77*64%</f>
        <v>999475.84</v>
      </c>
      <c r="I77" s="30">
        <f>M77*36%</f>
        <v>562205.16</v>
      </c>
      <c r="J77" s="32">
        <v>0</v>
      </c>
      <c r="K77" s="32">
        <v>0</v>
      </c>
      <c r="L77" s="33">
        <v>0</v>
      </c>
      <c r="M77" s="141">
        <v>1561681</v>
      </c>
      <c r="N77" s="13"/>
    </row>
    <row r="78" spans="1:15" ht="39.75" customHeight="1" x14ac:dyDescent="0.2">
      <c r="A78" s="27" t="s">
        <v>25</v>
      </c>
      <c r="B78" s="28" t="s">
        <v>56</v>
      </c>
      <c r="C78" s="14" t="s">
        <v>0</v>
      </c>
      <c r="D78" s="23">
        <v>6</v>
      </c>
      <c r="E78" s="14" t="s">
        <v>34</v>
      </c>
      <c r="F78" s="23" t="s">
        <v>32</v>
      </c>
      <c r="G78" s="32">
        <f t="shared" si="6"/>
        <v>0</v>
      </c>
      <c r="H78" s="30">
        <f t="shared" ref="H78:H80" si="7">0.75*M78</f>
        <v>0</v>
      </c>
      <c r="I78" s="30">
        <f t="shared" ref="I78:I80" si="8">0.25*M78</f>
        <v>0</v>
      </c>
      <c r="J78" s="32">
        <v>0</v>
      </c>
      <c r="K78" s="32">
        <v>0</v>
      </c>
      <c r="L78" s="33">
        <v>0</v>
      </c>
      <c r="M78" s="150">
        <v>0</v>
      </c>
      <c r="N78" s="13"/>
    </row>
    <row r="79" spans="1:15" ht="69" customHeight="1" x14ac:dyDescent="0.2">
      <c r="A79" s="27" t="s">
        <v>25</v>
      </c>
      <c r="B79" s="28" t="s">
        <v>57</v>
      </c>
      <c r="C79" s="14" t="s">
        <v>0</v>
      </c>
      <c r="D79" s="23">
        <v>6</v>
      </c>
      <c r="E79" s="14" t="s">
        <v>34</v>
      </c>
      <c r="F79" s="23" t="s">
        <v>32</v>
      </c>
      <c r="G79" s="32">
        <f t="shared" si="6"/>
        <v>0</v>
      </c>
      <c r="H79" s="30">
        <f t="shared" si="7"/>
        <v>0</v>
      </c>
      <c r="I79" s="30">
        <f t="shared" si="8"/>
        <v>0</v>
      </c>
      <c r="J79" s="32">
        <v>0</v>
      </c>
      <c r="K79" s="32">
        <v>0</v>
      </c>
      <c r="L79" s="33">
        <v>0</v>
      </c>
      <c r="M79" s="150">
        <v>0</v>
      </c>
      <c r="N79" s="13"/>
    </row>
    <row r="80" spans="1:15" ht="51.75" thickBot="1" x14ac:dyDescent="0.25">
      <c r="A80" s="46" t="s">
        <v>41</v>
      </c>
      <c r="B80" s="29" t="s">
        <v>59</v>
      </c>
      <c r="C80" s="35" t="s">
        <v>0</v>
      </c>
      <c r="D80" s="48">
        <v>6</v>
      </c>
      <c r="E80" s="35" t="s">
        <v>34</v>
      </c>
      <c r="F80" s="48" t="s">
        <v>35</v>
      </c>
      <c r="G80" s="49">
        <f t="shared" si="6"/>
        <v>0</v>
      </c>
      <c r="H80" s="50">
        <f t="shared" si="7"/>
        <v>0</v>
      </c>
      <c r="I80" s="50">
        <f t="shared" si="8"/>
        <v>0</v>
      </c>
      <c r="J80" s="49">
        <v>0</v>
      </c>
      <c r="K80" s="49">
        <v>0</v>
      </c>
      <c r="L80" s="54">
        <v>0</v>
      </c>
      <c r="M80" s="151">
        <v>0</v>
      </c>
      <c r="N80" s="13"/>
    </row>
    <row r="81" spans="1:14" ht="64.5" thickBot="1" x14ac:dyDescent="0.25">
      <c r="A81" s="57" t="s">
        <v>45</v>
      </c>
      <c r="B81" s="58" t="s">
        <v>46</v>
      </c>
      <c r="C81" s="59" t="s">
        <v>42</v>
      </c>
      <c r="D81" s="60" t="s">
        <v>43</v>
      </c>
      <c r="E81" s="59">
        <v>1</v>
      </c>
      <c r="F81" s="60" t="s">
        <v>44</v>
      </c>
      <c r="G81" s="61">
        <v>16666.669999999998</v>
      </c>
      <c r="H81" s="62">
        <f>0.6*G81</f>
        <v>10000.001999999999</v>
      </c>
      <c r="I81" s="62">
        <v>0</v>
      </c>
      <c r="J81" s="61">
        <f>0.4*G81</f>
        <v>6666.6679999999997</v>
      </c>
      <c r="K81" s="61">
        <v>0</v>
      </c>
      <c r="L81" s="63">
        <v>0</v>
      </c>
      <c r="M81" s="143">
        <v>0</v>
      </c>
      <c r="N81" s="13"/>
    </row>
    <row r="82" spans="1:14" x14ac:dyDescent="0.2">
      <c r="A82" s="7"/>
      <c r="B82" s="8"/>
      <c r="C82" s="8"/>
      <c r="D82" s="9"/>
      <c r="E82" s="9"/>
      <c r="F82" s="9"/>
      <c r="G82" s="10"/>
      <c r="H82" s="10"/>
      <c r="I82" s="10"/>
      <c r="J82" s="10"/>
      <c r="K82" s="10"/>
      <c r="L82" s="11"/>
      <c r="M82" s="11"/>
    </row>
    <row r="83" spans="1:14" ht="13.5" thickBot="1" x14ac:dyDescent="0.25">
      <c r="F83" s="4">
        <v>2021</v>
      </c>
    </row>
    <row r="84" spans="1:14" ht="13.5" customHeight="1" thickBot="1" x14ac:dyDescent="0.25">
      <c r="A84" s="185" t="s">
        <v>5</v>
      </c>
      <c r="B84" s="189" t="s">
        <v>4</v>
      </c>
      <c r="C84" s="189" t="s">
        <v>3</v>
      </c>
      <c r="D84" s="189"/>
      <c r="E84" s="189"/>
      <c r="F84" s="189"/>
      <c r="G84" s="197" t="s">
        <v>62</v>
      </c>
      <c r="H84" s="197"/>
      <c r="I84" s="197"/>
      <c r="J84" s="197"/>
      <c r="K84" s="197"/>
      <c r="L84" s="205" t="s">
        <v>60</v>
      </c>
      <c r="M84" s="205" t="s">
        <v>51</v>
      </c>
    </row>
    <row r="85" spans="1:14" ht="13.5" customHeight="1" thickBot="1" x14ac:dyDescent="0.25">
      <c r="A85" s="186"/>
      <c r="B85" s="190"/>
      <c r="C85" s="193" t="s">
        <v>2</v>
      </c>
      <c r="D85" s="193" t="s">
        <v>1</v>
      </c>
      <c r="E85" s="193" t="s">
        <v>9</v>
      </c>
      <c r="F85" s="196" t="s">
        <v>6</v>
      </c>
      <c r="G85" s="208" t="s">
        <v>8</v>
      </c>
      <c r="H85" s="208" t="s">
        <v>14</v>
      </c>
      <c r="I85" s="208"/>
      <c r="J85" s="208" t="s">
        <v>52</v>
      </c>
      <c r="K85" s="208"/>
      <c r="L85" s="206"/>
      <c r="M85" s="206"/>
    </row>
    <row r="86" spans="1:14" ht="13.5" thickBot="1" x14ac:dyDescent="0.25">
      <c r="A86" s="187"/>
      <c r="B86" s="191"/>
      <c r="C86" s="194"/>
      <c r="D86" s="194"/>
      <c r="E86" s="194"/>
      <c r="F86" s="194"/>
      <c r="G86" s="208"/>
      <c r="H86" s="208"/>
      <c r="I86" s="208"/>
      <c r="J86" s="208"/>
      <c r="K86" s="208"/>
      <c r="L86" s="206"/>
      <c r="M86" s="206"/>
    </row>
    <row r="87" spans="1:14" ht="36.75" customHeight="1" thickBot="1" x14ac:dyDescent="0.25">
      <c r="A87" s="188"/>
      <c r="B87" s="192"/>
      <c r="C87" s="195"/>
      <c r="D87" s="195"/>
      <c r="E87" s="195"/>
      <c r="F87" s="195"/>
      <c r="G87" s="209"/>
      <c r="H87" s="119" t="s">
        <v>11</v>
      </c>
      <c r="I87" s="26" t="s">
        <v>10</v>
      </c>
      <c r="J87" s="119" t="s">
        <v>12</v>
      </c>
      <c r="K87" s="119" t="s">
        <v>13</v>
      </c>
      <c r="L87" s="212"/>
      <c r="M87" s="207"/>
    </row>
    <row r="88" spans="1:14" ht="25.5" x14ac:dyDescent="0.2">
      <c r="A88" s="94" t="s">
        <v>18</v>
      </c>
      <c r="B88" s="95" t="s">
        <v>30</v>
      </c>
      <c r="C88" s="95" t="s">
        <v>17</v>
      </c>
      <c r="D88" s="96">
        <v>4</v>
      </c>
      <c r="E88" s="95" t="s">
        <v>33</v>
      </c>
      <c r="F88" s="97">
        <v>42373</v>
      </c>
      <c r="G88" s="98">
        <v>0</v>
      </c>
      <c r="H88" s="44">
        <f>0.95*G88</f>
        <v>0</v>
      </c>
      <c r="I88" s="44">
        <v>0</v>
      </c>
      <c r="J88" s="44">
        <f>0.05*G88</f>
        <v>0</v>
      </c>
      <c r="K88" s="44">
        <v>0</v>
      </c>
      <c r="L88" s="99">
        <v>0</v>
      </c>
      <c r="M88" s="136">
        <v>0</v>
      </c>
      <c r="N88" s="13"/>
    </row>
    <row r="89" spans="1:14" ht="38.25" x14ac:dyDescent="0.2">
      <c r="A89" s="100" t="s">
        <v>19</v>
      </c>
      <c r="B89" s="28" t="s">
        <v>36</v>
      </c>
      <c r="C89" s="28" t="s">
        <v>17</v>
      </c>
      <c r="D89" s="51">
        <v>4</v>
      </c>
      <c r="E89" s="28" t="s">
        <v>33</v>
      </c>
      <c r="F89" s="101">
        <v>42373</v>
      </c>
      <c r="G89" s="32">
        <f>100/95*H89</f>
        <v>4072574.5684210523</v>
      </c>
      <c r="H89" s="32">
        <v>3868945.84</v>
      </c>
      <c r="I89" s="30">
        <v>0</v>
      </c>
      <c r="J89" s="30">
        <f>0.05*G89</f>
        <v>203628.72842105263</v>
      </c>
      <c r="K89" s="30">
        <v>0</v>
      </c>
      <c r="L89" s="31">
        <v>0</v>
      </c>
      <c r="M89" s="137">
        <v>0</v>
      </c>
      <c r="N89" s="13"/>
    </row>
    <row r="90" spans="1:14" ht="38.25" x14ac:dyDescent="0.2">
      <c r="A90" s="102" t="s">
        <v>20</v>
      </c>
      <c r="B90" s="103" t="s">
        <v>21</v>
      </c>
      <c r="C90" s="103" t="s">
        <v>17</v>
      </c>
      <c r="D90" s="104">
        <v>4</v>
      </c>
      <c r="E90" s="103" t="s">
        <v>33</v>
      </c>
      <c r="F90" s="105">
        <v>42373</v>
      </c>
      <c r="G90" s="106">
        <f>100/95*H90</f>
        <v>9473684.2105263155</v>
      </c>
      <c r="H90" s="106">
        <v>9000000</v>
      </c>
      <c r="I90" s="30">
        <v>0</v>
      </c>
      <c r="J90" s="30">
        <v>0</v>
      </c>
      <c r="K90" s="30">
        <f>0.05*G90</f>
        <v>473684.21052631579</v>
      </c>
      <c r="L90" s="107">
        <v>0</v>
      </c>
      <c r="M90" s="138">
        <v>0</v>
      </c>
      <c r="N90" s="13"/>
    </row>
    <row r="91" spans="1:14" ht="64.5" thickBot="1" x14ac:dyDescent="0.25">
      <c r="A91" s="46" t="s">
        <v>22</v>
      </c>
      <c r="B91" s="29" t="s">
        <v>26</v>
      </c>
      <c r="C91" s="29" t="s">
        <v>17</v>
      </c>
      <c r="D91" s="53">
        <v>4</v>
      </c>
      <c r="E91" s="29" t="s">
        <v>33</v>
      </c>
      <c r="F91" s="108">
        <v>42373</v>
      </c>
      <c r="G91" s="49">
        <v>0</v>
      </c>
      <c r="H91" s="50">
        <v>0</v>
      </c>
      <c r="I91" s="50">
        <v>0</v>
      </c>
      <c r="J91" s="50">
        <v>0</v>
      </c>
      <c r="K91" s="50">
        <f>0.05*G91</f>
        <v>0</v>
      </c>
      <c r="L91" s="109">
        <v>0</v>
      </c>
      <c r="M91" s="139">
        <v>0</v>
      </c>
      <c r="N91" s="13"/>
    </row>
    <row r="92" spans="1:14" ht="39" thickTop="1" x14ac:dyDescent="0.2">
      <c r="A92" s="80" t="s">
        <v>20</v>
      </c>
      <c r="B92" s="81" t="s">
        <v>21</v>
      </c>
      <c r="C92" s="81" t="s">
        <v>40</v>
      </c>
      <c r="D92" s="82">
        <v>2</v>
      </c>
      <c r="E92" s="81">
        <v>3</v>
      </c>
      <c r="F92" s="83" t="s">
        <v>29</v>
      </c>
      <c r="G92" s="84">
        <v>1822675</v>
      </c>
      <c r="H92" s="34">
        <f>0.85*G92</f>
        <v>1549273.75</v>
      </c>
      <c r="I92" s="34">
        <f>0.1*G92</f>
        <v>182267.5</v>
      </c>
      <c r="J92" s="34">
        <f>0.05*G92</f>
        <v>91133.75</v>
      </c>
      <c r="K92" s="34">
        <v>0</v>
      </c>
      <c r="L92" s="85">
        <v>0</v>
      </c>
      <c r="M92" s="131">
        <v>0</v>
      </c>
      <c r="N92" s="13"/>
    </row>
    <row r="93" spans="1:14" ht="51" x14ac:dyDescent="0.2">
      <c r="A93" s="69" t="s">
        <v>23</v>
      </c>
      <c r="B93" s="70" t="s">
        <v>27</v>
      </c>
      <c r="C93" s="70" t="s">
        <v>40</v>
      </c>
      <c r="D93" s="71">
        <v>2</v>
      </c>
      <c r="E93" s="70">
        <v>3</v>
      </c>
      <c r="F93" s="70" t="s">
        <v>29</v>
      </c>
      <c r="G93" s="79">
        <v>4461543.49</v>
      </c>
      <c r="H93" s="18">
        <f>0.85*G93</f>
        <v>3792311.9665000001</v>
      </c>
      <c r="I93" s="18">
        <f>0.1*G93</f>
        <v>446154.34900000005</v>
      </c>
      <c r="J93" s="18">
        <f>0.05*G93</f>
        <v>223077.17450000002</v>
      </c>
      <c r="K93" s="17">
        <v>0</v>
      </c>
      <c r="L93" s="19">
        <v>0</v>
      </c>
      <c r="M93" s="123">
        <v>0</v>
      </c>
      <c r="N93" s="13"/>
    </row>
    <row r="94" spans="1:14" ht="96" customHeight="1" thickBot="1" x14ac:dyDescent="0.25">
      <c r="A94" s="72" t="s">
        <v>22</v>
      </c>
      <c r="B94" s="73" t="s">
        <v>26</v>
      </c>
      <c r="C94" s="73" t="s">
        <v>40</v>
      </c>
      <c r="D94" s="74">
        <v>2</v>
      </c>
      <c r="E94" s="73">
        <v>3</v>
      </c>
      <c r="F94" s="73" t="s">
        <v>29</v>
      </c>
      <c r="G94" s="75">
        <v>1244367.19</v>
      </c>
      <c r="H94" s="76">
        <f>0.85*G94</f>
        <v>1057712.1114999999</v>
      </c>
      <c r="I94" s="77">
        <v>0</v>
      </c>
      <c r="J94" s="77">
        <v>0</v>
      </c>
      <c r="K94" s="77">
        <f>0.15*G94</f>
        <v>186655.07849999997</v>
      </c>
      <c r="L94" s="78">
        <v>0</v>
      </c>
      <c r="M94" s="125">
        <v>0</v>
      </c>
      <c r="N94" s="13"/>
    </row>
    <row r="95" spans="1:14" ht="39" thickTop="1" x14ac:dyDescent="0.2">
      <c r="A95" s="38" t="s">
        <v>39</v>
      </c>
      <c r="B95" s="39" t="s">
        <v>53</v>
      </c>
      <c r="C95" s="39" t="s">
        <v>0</v>
      </c>
      <c r="D95" s="163">
        <v>6</v>
      </c>
      <c r="E95" s="39" t="s">
        <v>34</v>
      </c>
      <c r="F95" s="163" t="s">
        <v>32</v>
      </c>
      <c r="G95" s="43">
        <f t="shared" ref="G95:G100" si="9">K95+M95</f>
        <v>0</v>
      </c>
      <c r="H95" s="44">
        <f t="shared" ref="H95:H100" si="10">0.75*M95</f>
        <v>0</v>
      </c>
      <c r="I95" s="44">
        <f t="shared" ref="I95:I100" si="11">0.25*M95</f>
        <v>0</v>
      </c>
      <c r="J95" s="44">
        <v>0</v>
      </c>
      <c r="K95" s="44">
        <f>0.45*M95</f>
        <v>0</v>
      </c>
      <c r="L95" s="45">
        <v>0</v>
      </c>
      <c r="M95" s="164">
        <v>0</v>
      </c>
      <c r="N95" s="13"/>
    </row>
    <row r="96" spans="1:14" ht="53.25" customHeight="1" x14ac:dyDescent="0.2">
      <c r="A96" s="27" t="s">
        <v>25</v>
      </c>
      <c r="B96" s="28" t="s">
        <v>54</v>
      </c>
      <c r="C96" s="28" t="s">
        <v>0</v>
      </c>
      <c r="D96" s="165">
        <v>6</v>
      </c>
      <c r="E96" s="28" t="s">
        <v>34</v>
      </c>
      <c r="F96" s="165" t="s">
        <v>32</v>
      </c>
      <c r="G96" s="32">
        <f t="shared" si="9"/>
        <v>0</v>
      </c>
      <c r="H96" s="30">
        <f t="shared" si="10"/>
        <v>0</v>
      </c>
      <c r="I96" s="30">
        <f t="shared" si="11"/>
        <v>0</v>
      </c>
      <c r="J96" s="32">
        <v>0</v>
      </c>
      <c r="K96" s="32">
        <f>0.5*M96</f>
        <v>0</v>
      </c>
      <c r="L96" s="33">
        <v>0</v>
      </c>
      <c r="M96" s="166">
        <v>0</v>
      </c>
      <c r="N96" s="13"/>
    </row>
    <row r="97" spans="1:14" ht="51" x14ac:dyDescent="0.2">
      <c r="A97" s="27" t="s">
        <v>24</v>
      </c>
      <c r="B97" s="28" t="s">
        <v>55</v>
      </c>
      <c r="C97" s="28" t="s">
        <v>0</v>
      </c>
      <c r="D97" s="165">
        <v>6</v>
      </c>
      <c r="E97" s="28" t="s">
        <v>34</v>
      </c>
      <c r="F97" s="165" t="s">
        <v>32</v>
      </c>
      <c r="G97" s="32">
        <f t="shared" si="9"/>
        <v>0</v>
      </c>
      <c r="H97" s="30">
        <f t="shared" si="10"/>
        <v>0</v>
      </c>
      <c r="I97" s="30">
        <f t="shared" si="11"/>
        <v>0</v>
      </c>
      <c r="J97" s="32">
        <v>0</v>
      </c>
      <c r="K97" s="32">
        <v>0</v>
      </c>
      <c r="L97" s="33">
        <v>0</v>
      </c>
      <c r="M97" s="141">
        <v>0</v>
      </c>
      <c r="N97" s="13"/>
    </row>
    <row r="98" spans="1:14" ht="34.5" customHeight="1" x14ac:dyDescent="0.2">
      <c r="A98" s="27" t="s">
        <v>25</v>
      </c>
      <c r="B98" s="28" t="s">
        <v>56</v>
      </c>
      <c r="C98" s="28" t="s">
        <v>0</v>
      </c>
      <c r="D98" s="165">
        <v>6</v>
      </c>
      <c r="E98" s="28" t="s">
        <v>34</v>
      </c>
      <c r="F98" s="165" t="s">
        <v>32</v>
      </c>
      <c r="G98" s="32">
        <f t="shared" si="9"/>
        <v>0</v>
      </c>
      <c r="H98" s="30">
        <f t="shared" si="10"/>
        <v>0</v>
      </c>
      <c r="I98" s="30">
        <f t="shared" si="11"/>
        <v>0</v>
      </c>
      <c r="J98" s="32">
        <v>0</v>
      </c>
      <c r="K98" s="32">
        <f>0.1*M98</f>
        <v>0</v>
      </c>
      <c r="L98" s="33">
        <v>0</v>
      </c>
      <c r="M98" s="150">
        <v>0</v>
      </c>
      <c r="N98" s="13"/>
    </row>
    <row r="99" spans="1:14" ht="66" customHeight="1" x14ac:dyDescent="0.2">
      <c r="A99" s="27" t="s">
        <v>25</v>
      </c>
      <c r="B99" s="28" t="s">
        <v>57</v>
      </c>
      <c r="C99" s="28" t="s">
        <v>0</v>
      </c>
      <c r="D99" s="165">
        <v>6</v>
      </c>
      <c r="E99" s="28" t="s">
        <v>34</v>
      </c>
      <c r="F99" s="165" t="s">
        <v>32</v>
      </c>
      <c r="G99" s="32">
        <f t="shared" si="9"/>
        <v>0</v>
      </c>
      <c r="H99" s="30">
        <f t="shared" si="10"/>
        <v>0</v>
      </c>
      <c r="I99" s="30">
        <f t="shared" si="11"/>
        <v>0</v>
      </c>
      <c r="J99" s="32">
        <v>0</v>
      </c>
      <c r="K99" s="32">
        <v>0</v>
      </c>
      <c r="L99" s="33">
        <v>0</v>
      </c>
      <c r="M99" s="150">
        <v>0</v>
      </c>
      <c r="N99" s="13"/>
    </row>
    <row r="100" spans="1:14" ht="51.75" thickBot="1" x14ac:dyDescent="0.25">
      <c r="A100" s="46" t="s">
        <v>41</v>
      </c>
      <c r="B100" s="29" t="s">
        <v>59</v>
      </c>
      <c r="C100" s="29" t="s">
        <v>0</v>
      </c>
      <c r="D100" s="167">
        <v>6</v>
      </c>
      <c r="E100" s="29" t="s">
        <v>34</v>
      </c>
      <c r="F100" s="167" t="s">
        <v>35</v>
      </c>
      <c r="G100" s="49">
        <f t="shared" si="9"/>
        <v>0</v>
      </c>
      <c r="H100" s="50">
        <f t="shared" si="10"/>
        <v>0</v>
      </c>
      <c r="I100" s="50">
        <f t="shared" si="11"/>
        <v>0</v>
      </c>
      <c r="J100" s="49">
        <v>0</v>
      </c>
      <c r="K100" s="49">
        <v>0</v>
      </c>
      <c r="L100" s="54">
        <v>0</v>
      </c>
      <c r="M100" s="151">
        <v>0</v>
      </c>
      <c r="N100" s="13"/>
    </row>
    <row r="101" spans="1:14" ht="64.5" thickBot="1" x14ac:dyDescent="0.25">
      <c r="A101" s="57" t="s">
        <v>45</v>
      </c>
      <c r="B101" s="58" t="s">
        <v>46</v>
      </c>
      <c r="C101" s="58" t="s">
        <v>42</v>
      </c>
      <c r="D101" s="168" t="s">
        <v>43</v>
      </c>
      <c r="E101" s="58">
        <v>1</v>
      </c>
      <c r="F101" s="168" t="s">
        <v>44</v>
      </c>
      <c r="G101" s="61">
        <v>0</v>
      </c>
      <c r="H101" s="62">
        <v>0</v>
      </c>
      <c r="I101" s="62">
        <v>0</v>
      </c>
      <c r="J101" s="61">
        <v>0</v>
      </c>
      <c r="K101" s="61">
        <v>0</v>
      </c>
      <c r="L101" s="63">
        <v>0</v>
      </c>
      <c r="M101" s="161">
        <v>0</v>
      </c>
      <c r="N101" s="13"/>
    </row>
    <row r="102" spans="1:14" ht="179.25" thickBot="1" x14ac:dyDescent="0.25">
      <c r="A102" s="57" t="s">
        <v>63</v>
      </c>
      <c r="B102" s="58" t="s">
        <v>65</v>
      </c>
      <c r="C102" s="58" t="s">
        <v>0</v>
      </c>
      <c r="D102" s="168" t="s">
        <v>64</v>
      </c>
      <c r="E102" s="58" t="s">
        <v>34</v>
      </c>
      <c r="F102" s="168" t="s">
        <v>32</v>
      </c>
      <c r="G102" s="61">
        <f>H102+I102+K102</f>
        <v>40765896</v>
      </c>
      <c r="H102" s="62">
        <f>M102*64%</f>
        <v>21741811.199999999</v>
      </c>
      <c r="I102" s="62">
        <f>M102*36%</f>
        <v>12229768.799999999</v>
      </c>
      <c r="J102" s="61">
        <v>0</v>
      </c>
      <c r="K102" s="61">
        <f>M102*20%</f>
        <v>6794316</v>
      </c>
      <c r="L102" s="61">
        <v>0</v>
      </c>
      <c r="M102" s="161">
        <v>33971580</v>
      </c>
      <c r="N102" s="146"/>
    </row>
    <row r="103" spans="1:14" x14ac:dyDescent="0.2">
      <c r="G103" s="16"/>
    </row>
    <row r="104" spans="1:14" ht="13.5" thickBot="1" x14ac:dyDescent="0.25">
      <c r="F104" s="4">
        <v>2022</v>
      </c>
    </row>
    <row r="105" spans="1:14" ht="13.5" customHeight="1" thickBot="1" x14ac:dyDescent="0.25">
      <c r="A105" s="185" t="s">
        <v>5</v>
      </c>
      <c r="B105" s="189" t="s">
        <v>4</v>
      </c>
      <c r="C105" s="189" t="s">
        <v>3</v>
      </c>
      <c r="D105" s="189"/>
      <c r="E105" s="189"/>
      <c r="F105" s="189"/>
      <c r="G105" s="197" t="s">
        <v>61</v>
      </c>
      <c r="H105" s="197"/>
      <c r="I105" s="197"/>
      <c r="J105" s="197"/>
      <c r="K105" s="197"/>
      <c r="L105" s="205" t="s">
        <v>60</v>
      </c>
      <c r="M105" s="205" t="s">
        <v>51</v>
      </c>
    </row>
    <row r="106" spans="1:14" ht="13.5" customHeight="1" thickBot="1" x14ac:dyDescent="0.25">
      <c r="A106" s="186"/>
      <c r="B106" s="190"/>
      <c r="C106" s="193" t="s">
        <v>2</v>
      </c>
      <c r="D106" s="193" t="s">
        <v>1</v>
      </c>
      <c r="E106" s="193" t="s">
        <v>9</v>
      </c>
      <c r="F106" s="196" t="s">
        <v>6</v>
      </c>
      <c r="G106" s="208" t="s">
        <v>8</v>
      </c>
      <c r="H106" s="208" t="s">
        <v>14</v>
      </c>
      <c r="I106" s="208"/>
      <c r="J106" s="208" t="s">
        <v>52</v>
      </c>
      <c r="K106" s="208"/>
      <c r="L106" s="206"/>
      <c r="M106" s="206"/>
    </row>
    <row r="107" spans="1:14" ht="13.5" thickBot="1" x14ac:dyDescent="0.25">
      <c r="A107" s="187"/>
      <c r="B107" s="191"/>
      <c r="C107" s="194"/>
      <c r="D107" s="194"/>
      <c r="E107" s="194"/>
      <c r="F107" s="194"/>
      <c r="G107" s="208"/>
      <c r="H107" s="208"/>
      <c r="I107" s="208"/>
      <c r="J107" s="208"/>
      <c r="K107" s="208"/>
      <c r="L107" s="206"/>
      <c r="M107" s="206"/>
    </row>
    <row r="108" spans="1:14" ht="39" thickBot="1" x14ac:dyDescent="0.25">
      <c r="A108" s="188"/>
      <c r="B108" s="192"/>
      <c r="C108" s="195"/>
      <c r="D108" s="195"/>
      <c r="E108" s="195"/>
      <c r="F108" s="195"/>
      <c r="G108" s="209"/>
      <c r="H108" s="119" t="s">
        <v>11</v>
      </c>
      <c r="I108" s="26" t="s">
        <v>10</v>
      </c>
      <c r="J108" s="119" t="s">
        <v>12</v>
      </c>
      <c r="K108" s="119" t="s">
        <v>13</v>
      </c>
      <c r="L108" s="212"/>
      <c r="M108" s="207"/>
    </row>
    <row r="109" spans="1:14" ht="25.5" x14ac:dyDescent="0.2">
      <c r="A109" s="94" t="s">
        <v>18</v>
      </c>
      <c r="B109" s="95" t="s">
        <v>30</v>
      </c>
      <c r="C109" s="95" t="s">
        <v>17</v>
      </c>
      <c r="D109" s="96">
        <v>4</v>
      </c>
      <c r="E109" s="95" t="s">
        <v>33</v>
      </c>
      <c r="F109" s="97">
        <v>42373</v>
      </c>
      <c r="G109" s="98">
        <v>0</v>
      </c>
      <c r="H109" s="44">
        <v>0</v>
      </c>
      <c r="I109" s="44">
        <v>0</v>
      </c>
      <c r="J109" s="44">
        <f>0.05*G109</f>
        <v>0</v>
      </c>
      <c r="K109" s="44">
        <v>0</v>
      </c>
      <c r="L109" s="99">
        <v>0</v>
      </c>
      <c r="M109" s="136">
        <v>0</v>
      </c>
      <c r="N109" s="13"/>
    </row>
    <row r="110" spans="1:14" ht="38.25" x14ac:dyDescent="0.2">
      <c r="A110" s="100" t="s">
        <v>19</v>
      </c>
      <c r="B110" s="28" t="s">
        <v>36</v>
      </c>
      <c r="C110" s="28" t="s">
        <v>17</v>
      </c>
      <c r="D110" s="51">
        <v>4</v>
      </c>
      <c r="E110" s="28" t="s">
        <v>33</v>
      </c>
      <c r="F110" s="101">
        <v>42373</v>
      </c>
      <c r="G110" s="32">
        <f>100/95*H110</f>
        <v>14006667.25368421</v>
      </c>
      <c r="H110" s="30">
        <v>13306333.891000001</v>
      </c>
      <c r="I110" s="30">
        <v>0</v>
      </c>
      <c r="J110" s="30">
        <f>0.05*G110</f>
        <v>700333.36268421053</v>
      </c>
      <c r="K110" s="30">
        <v>0</v>
      </c>
      <c r="L110" s="31">
        <v>0</v>
      </c>
      <c r="M110" s="137">
        <v>0</v>
      </c>
      <c r="N110" s="13"/>
    </row>
    <row r="111" spans="1:14" ht="38.25" x14ac:dyDescent="0.2">
      <c r="A111" s="102" t="s">
        <v>20</v>
      </c>
      <c r="B111" s="103" t="s">
        <v>21</v>
      </c>
      <c r="C111" s="103" t="s">
        <v>17</v>
      </c>
      <c r="D111" s="104">
        <v>4</v>
      </c>
      <c r="E111" s="103" t="s">
        <v>33</v>
      </c>
      <c r="F111" s="105">
        <v>42373</v>
      </c>
      <c r="G111" s="106">
        <v>0</v>
      </c>
      <c r="H111" s="30">
        <f>0.95*G111</f>
        <v>0</v>
      </c>
      <c r="I111" s="30">
        <v>0</v>
      </c>
      <c r="J111" s="30">
        <v>0</v>
      </c>
      <c r="K111" s="30">
        <f>0.05*G111</f>
        <v>0</v>
      </c>
      <c r="L111" s="107">
        <v>0</v>
      </c>
      <c r="M111" s="138">
        <v>0</v>
      </c>
      <c r="N111" s="13"/>
    </row>
    <row r="112" spans="1:14" ht="64.5" thickBot="1" x14ac:dyDescent="0.25">
      <c r="A112" s="46" t="s">
        <v>22</v>
      </c>
      <c r="B112" s="29" t="s">
        <v>26</v>
      </c>
      <c r="C112" s="29" t="s">
        <v>17</v>
      </c>
      <c r="D112" s="53">
        <v>4</v>
      </c>
      <c r="E112" s="29" t="s">
        <v>33</v>
      </c>
      <c r="F112" s="108">
        <v>42373</v>
      </c>
      <c r="G112" s="49">
        <v>0</v>
      </c>
      <c r="H112" s="50">
        <v>0</v>
      </c>
      <c r="I112" s="50">
        <v>0</v>
      </c>
      <c r="J112" s="50">
        <v>0</v>
      </c>
      <c r="K112" s="50">
        <f>0.05*G112</f>
        <v>0</v>
      </c>
      <c r="L112" s="109">
        <v>0</v>
      </c>
      <c r="M112" s="139">
        <v>0</v>
      </c>
      <c r="N112" s="13"/>
    </row>
    <row r="113" spans="1:14" ht="39" thickTop="1" x14ac:dyDescent="0.2">
      <c r="A113" s="80" t="s">
        <v>20</v>
      </c>
      <c r="B113" s="81" t="s">
        <v>21</v>
      </c>
      <c r="C113" s="81" t="s">
        <v>40</v>
      </c>
      <c r="D113" s="82">
        <v>2</v>
      </c>
      <c r="E113" s="81">
        <v>3</v>
      </c>
      <c r="F113" s="83" t="s">
        <v>29</v>
      </c>
      <c r="G113" s="84">
        <v>997840</v>
      </c>
      <c r="H113" s="34">
        <f>0.85*G113</f>
        <v>848164</v>
      </c>
      <c r="I113" s="34">
        <f>0.1*G113</f>
        <v>99784</v>
      </c>
      <c r="J113" s="34">
        <f>0.05*G113</f>
        <v>49892</v>
      </c>
      <c r="K113" s="34">
        <v>0</v>
      </c>
      <c r="L113" s="85">
        <v>0</v>
      </c>
      <c r="M113" s="131">
        <v>0</v>
      </c>
      <c r="N113" s="13"/>
    </row>
    <row r="114" spans="1:14" ht="65.45" customHeight="1" x14ac:dyDescent="0.2">
      <c r="A114" s="69" t="s">
        <v>23</v>
      </c>
      <c r="B114" s="70" t="s">
        <v>27</v>
      </c>
      <c r="C114" s="70" t="s">
        <v>40</v>
      </c>
      <c r="D114" s="71">
        <v>2</v>
      </c>
      <c r="E114" s="70">
        <v>3</v>
      </c>
      <c r="F114" s="70" t="s">
        <v>29</v>
      </c>
      <c r="G114" s="79">
        <v>3849226.51</v>
      </c>
      <c r="H114" s="18">
        <f>0.85*G114</f>
        <v>3271842.5334999999</v>
      </c>
      <c r="I114" s="18">
        <f>0.1*G114</f>
        <v>384922.65100000001</v>
      </c>
      <c r="J114" s="18">
        <f>0.05*G114</f>
        <v>192461.32550000001</v>
      </c>
      <c r="K114" s="17">
        <v>0</v>
      </c>
      <c r="L114" s="19">
        <v>0</v>
      </c>
      <c r="M114" s="123">
        <v>0</v>
      </c>
      <c r="N114" s="13"/>
    </row>
    <row r="115" spans="1:14" ht="64.5" thickBot="1" x14ac:dyDescent="0.25">
      <c r="A115" s="72" t="s">
        <v>22</v>
      </c>
      <c r="B115" s="73" t="s">
        <v>26</v>
      </c>
      <c r="C115" s="73" t="s">
        <v>40</v>
      </c>
      <c r="D115" s="74">
        <v>2</v>
      </c>
      <c r="E115" s="73">
        <v>3</v>
      </c>
      <c r="F115" s="73" t="s">
        <v>29</v>
      </c>
      <c r="G115" s="75">
        <v>0</v>
      </c>
      <c r="H115" s="76">
        <f>0.85*G115</f>
        <v>0</v>
      </c>
      <c r="I115" s="77">
        <v>0</v>
      </c>
      <c r="J115" s="77">
        <v>0</v>
      </c>
      <c r="K115" s="77">
        <f>0.15*G115</f>
        <v>0</v>
      </c>
      <c r="L115" s="78">
        <v>0</v>
      </c>
      <c r="M115" s="125">
        <v>0</v>
      </c>
      <c r="N115" s="13"/>
    </row>
    <row r="116" spans="1:14" ht="39" thickTop="1" x14ac:dyDescent="0.2">
      <c r="A116" s="38" t="s">
        <v>39</v>
      </c>
      <c r="B116" s="39" t="s">
        <v>53</v>
      </c>
      <c r="C116" s="39" t="s">
        <v>0</v>
      </c>
      <c r="D116" s="163">
        <v>6</v>
      </c>
      <c r="E116" s="39" t="s">
        <v>34</v>
      </c>
      <c r="F116" s="163" t="s">
        <v>32</v>
      </c>
      <c r="G116" s="43">
        <f t="shared" ref="G116:G121" si="12">M116+K116</f>
        <v>0</v>
      </c>
      <c r="H116" s="44">
        <f t="shared" ref="H116:H121" si="13">0.75*M116</f>
        <v>0</v>
      </c>
      <c r="I116" s="44">
        <f t="shared" ref="I116:I121" si="14">0.25*M116</f>
        <v>0</v>
      </c>
      <c r="J116" s="44">
        <v>0</v>
      </c>
      <c r="K116" s="44">
        <f>0.45*M116</f>
        <v>0</v>
      </c>
      <c r="L116" s="45">
        <v>0</v>
      </c>
      <c r="M116" s="164">
        <v>0</v>
      </c>
      <c r="N116" s="13"/>
    </row>
    <row r="117" spans="1:14" ht="48.75" customHeight="1" x14ac:dyDescent="0.2">
      <c r="A117" s="27" t="s">
        <v>25</v>
      </c>
      <c r="B117" s="28" t="s">
        <v>54</v>
      </c>
      <c r="C117" s="28" t="s">
        <v>0</v>
      </c>
      <c r="D117" s="165">
        <v>6</v>
      </c>
      <c r="E117" s="28" t="s">
        <v>34</v>
      </c>
      <c r="F117" s="165" t="s">
        <v>32</v>
      </c>
      <c r="G117" s="32">
        <f t="shared" si="12"/>
        <v>0</v>
      </c>
      <c r="H117" s="30">
        <f t="shared" si="13"/>
        <v>0</v>
      </c>
      <c r="I117" s="30">
        <f t="shared" si="14"/>
        <v>0</v>
      </c>
      <c r="J117" s="32">
        <v>0</v>
      </c>
      <c r="K117" s="32">
        <f>0.5*M117</f>
        <v>0</v>
      </c>
      <c r="L117" s="33">
        <v>0</v>
      </c>
      <c r="M117" s="166">
        <v>0</v>
      </c>
      <c r="N117" s="13"/>
    </row>
    <row r="118" spans="1:14" ht="59.25" customHeight="1" x14ac:dyDescent="0.2">
      <c r="A118" s="27" t="s">
        <v>24</v>
      </c>
      <c r="B118" s="28" t="s">
        <v>55</v>
      </c>
      <c r="C118" s="28" t="s">
        <v>0</v>
      </c>
      <c r="D118" s="165">
        <v>6</v>
      </c>
      <c r="E118" s="28" t="s">
        <v>34</v>
      </c>
      <c r="F118" s="165" t="s">
        <v>32</v>
      </c>
      <c r="G118" s="32">
        <f t="shared" si="12"/>
        <v>0</v>
      </c>
      <c r="H118" s="30">
        <f t="shared" si="13"/>
        <v>0</v>
      </c>
      <c r="I118" s="30">
        <f t="shared" si="14"/>
        <v>0</v>
      </c>
      <c r="J118" s="32">
        <v>0</v>
      </c>
      <c r="K118" s="32">
        <v>0</v>
      </c>
      <c r="L118" s="33">
        <v>0</v>
      </c>
      <c r="M118" s="141">
        <v>0</v>
      </c>
      <c r="N118" s="13"/>
    </row>
    <row r="119" spans="1:14" ht="33.75" customHeight="1" x14ac:dyDescent="0.2">
      <c r="A119" s="27" t="s">
        <v>25</v>
      </c>
      <c r="B119" s="28" t="s">
        <v>56</v>
      </c>
      <c r="C119" s="28" t="s">
        <v>0</v>
      </c>
      <c r="D119" s="165">
        <v>6</v>
      </c>
      <c r="E119" s="28" t="s">
        <v>34</v>
      </c>
      <c r="F119" s="165" t="s">
        <v>32</v>
      </c>
      <c r="G119" s="32">
        <f t="shared" si="12"/>
        <v>0</v>
      </c>
      <c r="H119" s="30">
        <f t="shared" si="13"/>
        <v>0</v>
      </c>
      <c r="I119" s="30">
        <f t="shared" si="14"/>
        <v>0</v>
      </c>
      <c r="J119" s="32">
        <v>0</v>
      </c>
      <c r="K119" s="32">
        <v>0</v>
      </c>
      <c r="L119" s="33">
        <v>0</v>
      </c>
      <c r="M119" s="150">
        <v>0</v>
      </c>
      <c r="N119" s="13"/>
    </row>
    <row r="120" spans="1:14" ht="61.5" customHeight="1" x14ac:dyDescent="0.2">
      <c r="A120" s="27" t="s">
        <v>25</v>
      </c>
      <c r="B120" s="28" t="s">
        <v>57</v>
      </c>
      <c r="C120" s="28" t="s">
        <v>0</v>
      </c>
      <c r="D120" s="165">
        <v>6</v>
      </c>
      <c r="E120" s="28" t="s">
        <v>34</v>
      </c>
      <c r="F120" s="165" t="s">
        <v>32</v>
      </c>
      <c r="G120" s="32">
        <f t="shared" si="12"/>
        <v>0</v>
      </c>
      <c r="H120" s="30">
        <f t="shared" si="13"/>
        <v>0</v>
      </c>
      <c r="I120" s="30">
        <f t="shared" si="14"/>
        <v>0</v>
      </c>
      <c r="J120" s="32">
        <v>0</v>
      </c>
      <c r="K120" s="32">
        <f>0.45*M120</f>
        <v>0</v>
      </c>
      <c r="L120" s="33">
        <v>0</v>
      </c>
      <c r="M120" s="141">
        <v>0</v>
      </c>
      <c r="N120" s="13"/>
    </row>
    <row r="121" spans="1:14" ht="51.75" thickBot="1" x14ac:dyDescent="0.25">
      <c r="A121" s="46" t="s">
        <v>41</v>
      </c>
      <c r="B121" s="29" t="s">
        <v>59</v>
      </c>
      <c r="C121" s="29" t="s">
        <v>0</v>
      </c>
      <c r="D121" s="167">
        <v>6</v>
      </c>
      <c r="E121" s="29" t="s">
        <v>34</v>
      </c>
      <c r="F121" s="167" t="s">
        <v>35</v>
      </c>
      <c r="G121" s="49">
        <f t="shared" si="12"/>
        <v>0</v>
      </c>
      <c r="H121" s="50">
        <f t="shared" si="13"/>
        <v>0</v>
      </c>
      <c r="I121" s="50">
        <f t="shared" si="14"/>
        <v>0</v>
      </c>
      <c r="J121" s="49">
        <v>0</v>
      </c>
      <c r="K121" s="49">
        <v>0</v>
      </c>
      <c r="L121" s="54">
        <v>0</v>
      </c>
      <c r="M121" s="151">
        <v>0</v>
      </c>
      <c r="N121" s="13"/>
    </row>
    <row r="122" spans="1:14" ht="179.25" thickBot="1" x14ac:dyDescent="0.25">
      <c r="A122" s="145" t="s">
        <v>63</v>
      </c>
      <c r="B122" s="121" t="s">
        <v>65</v>
      </c>
      <c r="C122" s="121" t="s">
        <v>0</v>
      </c>
      <c r="D122" s="180" t="s">
        <v>64</v>
      </c>
      <c r="E122" s="121" t="s">
        <v>34</v>
      </c>
      <c r="F122" s="180" t="s">
        <v>32</v>
      </c>
      <c r="G122" s="181">
        <f>H122+I122+K122</f>
        <v>20636880</v>
      </c>
      <c r="H122" s="182">
        <f>M122*64%</f>
        <v>11006336</v>
      </c>
      <c r="I122" s="182">
        <f>M122*36%</f>
        <v>6191064</v>
      </c>
      <c r="J122" s="181">
        <v>0</v>
      </c>
      <c r="K122" s="181">
        <f>M122*20%</f>
        <v>3439480</v>
      </c>
      <c r="L122" s="181">
        <v>0</v>
      </c>
      <c r="M122" s="183">
        <v>17197400</v>
      </c>
      <c r="N122" s="13"/>
    </row>
    <row r="123" spans="1:14" ht="64.5" thickBot="1" x14ac:dyDescent="0.25">
      <c r="A123" s="57" t="s">
        <v>45</v>
      </c>
      <c r="B123" s="58" t="s">
        <v>46</v>
      </c>
      <c r="C123" s="59" t="s">
        <v>42</v>
      </c>
      <c r="D123" s="60" t="s">
        <v>43</v>
      </c>
      <c r="E123" s="59">
        <v>1</v>
      </c>
      <c r="F123" s="60" t="s">
        <v>44</v>
      </c>
      <c r="G123" s="61">
        <v>0</v>
      </c>
      <c r="H123" s="62">
        <v>0</v>
      </c>
      <c r="I123" s="62">
        <v>0</v>
      </c>
      <c r="J123" s="61">
        <v>0</v>
      </c>
      <c r="K123" s="61">
        <v>0</v>
      </c>
      <c r="L123" s="63">
        <v>0</v>
      </c>
      <c r="M123" s="147"/>
    </row>
    <row r="124" spans="1:14" x14ac:dyDescent="0.2">
      <c r="G124" s="16" t="s">
        <v>16</v>
      </c>
    </row>
    <row r="125" spans="1:14" ht="14.45" customHeight="1" thickBot="1" x14ac:dyDescent="0.25">
      <c r="F125" s="4">
        <v>2023</v>
      </c>
    </row>
    <row r="126" spans="1:14" ht="14.45" customHeight="1" thickBot="1" x14ac:dyDescent="0.25">
      <c r="A126" s="201" t="s">
        <v>5</v>
      </c>
      <c r="B126" s="223" t="s">
        <v>4</v>
      </c>
      <c r="C126" s="198" t="s">
        <v>3</v>
      </c>
      <c r="D126" s="199"/>
      <c r="E126" s="199"/>
      <c r="F126" s="200"/>
      <c r="G126" s="218" t="s">
        <v>61</v>
      </c>
      <c r="H126" s="219"/>
      <c r="I126" s="219"/>
      <c r="J126" s="219"/>
      <c r="K126" s="220"/>
      <c r="L126" s="210" t="s">
        <v>60</v>
      </c>
      <c r="M126" s="205" t="s">
        <v>51</v>
      </c>
    </row>
    <row r="127" spans="1:14" ht="13.5" thickBot="1" x14ac:dyDescent="0.25">
      <c r="A127" s="202"/>
      <c r="B127" s="224"/>
      <c r="C127" s="221" t="s">
        <v>2</v>
      </c>
      <c r="D127" s="221" t="s">
        <v>1</v>
      </c>
      <c r="E127" s="221" t="s">
        <v>9</v>
      </c>
      <c r="F127" s="203" t="s">
        <v>6</v>
      </c>
      <c r="G127" s="209" t="s">
        <v>8</v>
      </c>
      <c r="H127" s="213" t="s">
        <v>14</v>
      </c>
      <c r="I127" s="214"/>
      <c r="J127" s="208" t="s">
        <v>52</v>
      </c>
      <c r="K127" s="208"/>
      <c r="L127" s="211"/>
      <c r="M127" s="206"/>
    </row>
    <row r="128" spans="1:14" ht="13.5" thickBot="1" x14ac:dyDescent="0.25">
      <c r="A128" s="202"/>
      <c r="B128" s="224"/>
      <c r="C128" s="222"/>
      <c r="D128" s="222"/>
      <c r="E128" s="222"/>
      <c r="F128" s="204"/>
      <c r="G128" s="217"/>
      <c r="H128" s="215"/>
      <c r="I128" s="216"/>
      <c r="J128" s="208"/>
      <c r="K128" s="208"/>
      <c r="L128" s="211"/>
      <c r="M128" s="206"/>
    </row>
    <row r="129" spans="1:14" ht="39" thickBot="1" x14ac:dyDescent="0.25">
      <c r="A129" s="202"/>
      <c r="B129" s="224"/>
      <c r="C129" s="222"/>
      <c r="D129" s="222"/>
      <c r="E129" s="222"/>
      <c r="F129" s="204"/>
      <c r="G129" s="217"/>
      <c r="H129" s="119" t="s">
        <v>11</v>
      </c>
      <c r="I129" s="26" t="s">
        <v>10</v>
      </c>
      <c r="J129" s="119" t="s">
        <v>12</v>
      </c>
      <c r="K129" s="119" t="s">
        <v>13</v>
      </c>
      <c r="L129" s="211"/>
      <c r="M129" s="207"/>
      <c r="N129" s="13"/>
    </row>
    <row r="130" spans="1:14" ht="25.5" x14ac:dyDescent="0.2">
      <c r="A130" s="94" t="s">
        <v>18</v>
      </c>
      <c r="B130" s="95" t="s">
        <v>30</v>
      </c>
      <c r="C130" s="95" t="s">
        <v>17</v>
      </c>
      <c r="D130" s="96">
        <v>4</v>
      </c>
      <c r="E130" s="95" t="s">
        <v>33</v>
      </c>
      <c r="F130" s="97">
        <v>42373</v>
      </c>
      <c r="G130" s="98">
        <v>0</v>
      </c>
      <c r="H130" s="44">
        <f>0.95*G130</f>
        <v>0</v>
      </c>
      <c r="I130" s="44">
        <v>0</v>
      </c>
      <c r="J130" s="44">
        <f>0.05*G130</f>
        <v>0</v>
      </c>
      <c r="K130" s="44">
        <v>0</v>
      </c>
      <c r="L130" s="99">
        <v>0</v>
      </c>
      <c r="M130" s="136">
        <v>0</v>
      </c>
      <c r="N130" s="13"/>
    </row>
    <row r="131" spans="1:14" ht="38.25" x14ac:dyDescent="0.2">
      <c r="A131" s="100" t="s">
        <v>19</v>
      </c>
      <c r="B131" s="28" t="s">
        <v>36</v>
      </c>
      <c r="C131" s="28" t="s">
        <v>17</v>
      </c>
      <c r="D131" s="51">
        <v>4</v>
      </c>
      <c r="E131" s="28" t="s">
        <v>33</v>
      </c>
      <c r="F131" s="101">
        <v>42373</v>
      </c>
      <c r="G131" s="32">
        <v>0</v>
      </c>
      <c r="H131" s="30">
        <f>0.95*G131</f>
        <v>0</v>
      </c>
      <c r="I131" s="30">
        <v>0</v>
      </c>
      <c r="J131" s="30">
        <f>0.05*G131</f>
        <v>0</v>
      </c>
      <c r="K131" s="30">
        <v>0</v>
      </c>
      <c r="L131" s="31">
        <v>0</v>
      </c>
      <c r="M131" s="137">
        <v>0</v>
      </c>
      <c r="N131" s="13"/>
    </row>
    <row r="132" spans="1:14" ht="38.25" x14ac:dyDescent="0.2">
      <c r="A132" s="102" t="s">
        <v>20</v>
      </c>
      <c r="B132" s="103" t="s">
        <v>21</v>
      </c>
      <c r="C132" s="103" t="s">
        <v>17</v>
      </c>
      <c r="D132" s="104">
        <v>4</v>
      </c>
      <c r="E132" s="103" t="s">
        <v>33</v>
      </c>
      <c r="F132" s="105">
        <v>42373</v>
      </c>
      <c r="G132" s="106">
        <v>0</v>
      </c>
      <c r="H132" s="30">
        <f>0.95*G132</f>
        <v>0</v>
      </c>
      <c r="I132" s="30">
        <v>0</v>
      </c>
      <c r="J132" s="30">
        <v>0</v>
      </c>
      <c r="K132" s="30">
        <f>0.05*G132</f>
        <v>0</v>
      </c>
      <c r="L132" s="107">
        <v>0</v>
      </c>
      <c r="M132" s="138">
        <v>0</v>
      </c>
      <c r="N132" s="13"/>
    </row>
    <row r="133" spans="1:14" ht="64.5" thickBot="1" x14ac:dyDescent="0.25">
      <c r="A133" s="46" t="s">
        <v>22</v>
      </c>
      <c r="B133" s="29" t="s">
        <v>26</v>
      </c>
      <c r="C133" s="29" t="s">
        <v>17</v>
      </c>
      <c r="D133" s="53">
        <v>4</v>
      </c>
      <c r="E133" s="29" t="s">
        <v>33</v>
      </c>
      <c r="F133" s="108">
        <v>42373</v>
      </c>
      <c r="G133" s="49">
        <v>0</v>
      </c>
      <c r="H133" s="50">
        <f>0.95*G133</f>
        <v>0</v>
      </c>
      <c r="I133" s="50">
        <v>0</v>
      </c>
      <c r="J133" s="50">
        <v>0</v>
      </c>
      <c r="K133" s="50">
        <f>0.05*G133</f>
        <v>0</v>
      </c>
      <c r="L133" s="109">
        <v>0</v>
      </c>
      <c r="M133" s="139">
        <v>0</v>
      </c>
      <c r="N133" s="13"/>
    </row>
    <row r="134" spans="1:14" ht="39" thickTop="1" x14ac:dyDescent="0.2">
      <c r="A134" s="80" t="s">
        <v>20</v>
      </c>
      <c r="B134" s="81" t="s">
        <v>21</v>
      </c>
      <c r="C134" s="81" t="s">
        <v>40</v>
      </c>
      <c r="D134" s="82">
        <v>2</v>
      </c>
      <c r="E134" s="81">
        <v>3</v>
      </c>
      <c r="F134" s="83" t="s">
        <v>29</v>
      </c>
      <c r="G134" s="84">
        <v>166306.67000000001</v>
      </c>
      <c r="H134" s="34">
        <f>0.85*G134</f>
        <v>141360.66950000002</v>
      </c>
      <c r="I134" s="34">
        <f>0.1*G134</f>
        <v>16630.667000000001</v>
      </c>
      <c r="J134" s="34">
        <f>0.05*G134</f>
        <v>8315.3335000000006</v>
      </c>
      <c r="K134" s="85">
        <v>0</v>
      </c>
      <c r="L134" s="88">
        <v>0</v>
      </c>
      <c r="M134" s="131">
        <v>0</v>
      </c>
      <c r="N134" s="13"/>
    </row>
    <row r="135" spans="1:14" ht="51" x14ac:dyDescent="0.2">
      <c r="A135" s="69" t="s">
        <v>23</v>
      </c>
      <c r="B135" s="70" t="s">
        <v>27</v>
      </c>
      <c r="C135" s="70" t="s">
        <v>40</v>
      </c>
      <c r="D135" s="71">
        <v>2</v>
      </c>
      <c r="E135" s="70">
        <v>3</v>
      </c>
      <c r="F135" s="70" t="s">
        <v>29</v>
      </c>
      <c r="G135" s="79">
        <v>382899.62</v>
      </c>
      <c r="H135" s="18">
        <f>0.85*G135</f>
        <v>325464.67699999997</v>
      </c>
      <c r="I135" s="18">
        <f>0.1*G135</f>
        <v>38289.962</v>
      </c>
      <c r="J135" s="18">
        <f>0.05*G135</f>
        <v>19144.981</v>
      </c>
      <c r="K135" s="19">
        <v>0</v>
      </c>
      <c r="L135" s="89">
        <v>0</v>
      </c>
      <c r="M135" s="123">
        <v>0</v>
      </c>
      <c r="N135" s="13"/>
    </row>
    <row r="136" spans="1:14" ht="64.5" thickBot="1" x14ac:dyDescent="0.25">
      <c r="A136" s="72" t="s">
        <v>22</v>
      </c>
      <c r="B136" s="73" t="s">
        <v>26</v>
      </c>
      <c r="C136" s="73" t="s">
        <v>40</v>
      </c>
      <c r="D136" s="74">
        <v>2</v>
      </c>
      <c r="E136" s="73">
        <v>3</v>
      </c>
      <c r="F136" s="73" t="s">
        <v>29</v>
      </c>
      <c r="G136" s="75">
        <v>0</v>
      </c>
      <c r="H136" s="76">
        <f>0.85*G136</f>
        <v>0</v>
      </c>
      <c r="I136" s="77">
        <v>0</v>
      </c>
      <c r="J136" s="77">
        <v>0</v>
      </c>
      <c r="K136" s="78">
        <v>0</v>
      </c>
      <c r="L136" s="90">
        <v>0</v>
      </c>
      <c r="M136" s="125">
        <v>0</v>
      </c>
      <c r="N136" s="13"/>
    </row>
    <row r="137" spans="1:14" ht="55.5" customHeight="1" thickTop="1" x14ac:dyDescent="0.2">
      <c r="A137" s="55" t="s">
        <v>39</v>
      </c>
      <c r="B137" s="39" t="s">
        <v>53</v>
      </c>
      <c r="C137" s="40" t="s">
        <v>0</v>
      </c>
      <c r="D137" s="42">
        <v>6</v>
      </c>
      <c r="E137" s="40" t="s">
        <v>34</v>
      </c>
      <c r="F137" s="42" t="s">
        <v>32</v>
      </c>
      <c r="G137" s="43">
        <v>0</v>
      </c>
      <c r="H137" s="44">
        <v>0</v>
      </c>
      <c r="I137" s="44">
        <v>0</v>
      </c>
      <c r="J137" s="44">
        <v>0</v>
      </c>
      <c r="K137" s="44">
        <v>0</v>
      </c>
      <c r="L137" s="45">
        <v>0</v>
      </c>
      <c r="M137" s="148">
        <v>0</v>
      </c>
      <c r="N137" s="13"/>
    </row>
    <row r="138" spans="1:14" ht="71.25" customHeight="1" x14ac:dyDescent="0.2">
      <c r="A138" s="27" t="s">
        <v>25</v>
      </c>
      <c r="B138" s="28" t="s">
        <v>54</v>
      </c>
      <c r="C138" s="14" t="s">
        <v>0</v>
      </c>
      <c r="D138" s="23">
        <v>6</v>
      </c>
      <c r="E138" s="14" t="s">
        <v>34</v>
      </c>
      <c r="F138" s="23" t="s">
        <v>32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3">
        <v>0</v>
      </c>
      <c r="M138" s="149">
        <v>0</v>
      </c>
      <c r="N138" s="13"/>
    </row>
    <row r="139" spans="1:14" ht="38.25" customHeight="1" x14ac:dyDescent="0.2">
      <c r="A139" s="27" t="s">
        <v>24</v>
      </c>
      <c r="B139" s="28" t="s">
        <v>55</v>
      </c>
      <c r="C139" s="14" t="s">
        <v>0</v>
      </c>
      <c r="D139" s="23">
        <v>6</v>
      </c>
      <c r="E139" s="14" t="s">
        <v>34</v>
      </c>
      <c r="F139" s="23" t="s">
        <v>32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3">
        <v>0</v>
      </c>
      <c r="M139" s="150">
        <v>0</v>
      </c>
      <c r="N139" s="13"/>
    </row>
    <row r="140" spans="1:14" ht="66" customHeight="1" x14ac:dyDescent="0.2">
      <c r="A140" s="27" t="s">
        <v>25</v>
      </c>
      <c r="B140" s="28" t="s">
        <v>56</v>
      </c>
      <c r="C140" s="14" t="s">
        <v>0</v>
      </c>
      <c r="D140" s="23">
        <v>6</v>
      </c>
      <c r="E140" s="14" t="s">
        <v>34</v>
      </c>
      <c r="F140" s="23" t="s">
        <v>32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3">
        <v>0</v>
      </c>
      <c r="M140" s="150">
        <v>0</v>
      </c>
      <c r="N140" s="13"/>
    </row>
    <row r="141" spans="1:14" ht="51" x14ac:dyDescent="0.2">
      <c r="A141" s="27" t="s">
        <v>25</v>
      </c>
      <c r="B141" s="28" t="s">
        <v>57</v>
      </c>
      <c r="C141" s="14" t="s">
        <v>0</v>
      </c>
      <c r="D141" s="23">
        <v>6</v>
      </c>
      <c r="E141" s="14" t="s">
        <v>34</v>
      </c>
      <c r="F141" s="23" t="s">
        <v>32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3">
        <v>0</v>
      </c>
      <c r="M141" s="150">
        <v>0</v>
      </c>
      <c r="N141" s="13"/>
    </row>
    <row r="142" spans="1:14" ht="51.75" thickBot="1" x14ac:dyDescent="0.25">
      <c r="A142" s="46" t="s">
        <v>41</v>
      </c>
      <c r="B142" s="29" t="s">
        <v>59</v>
      </c>
      <c r="C142" s="35" t="s">
        <v>0</v>
      </c>
      <c r="D142" s="48">
        <v>6</v>
      </c>
      <c r="E142" s="35" t="s">
        <v>34</v>
      </c>
      <c r="F142" s="48" t="s">
        <v>35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54">
        <v>0</v>
      </c>
      <c r="M142" s="151">
        <v>0</v>
      </c>
      <c r="N142" s="13"/>
    </row>
    <row r="143" spans="1:14" ht="64.5" thickBot="1" x14ac:dyDescent="0.25">
      <c r="A143" s="57" t="s">
        <v>45</v>
      </c>
      <c r="B143" s="58" t="s">
        <v>46</v>
      </c>
      <c r="C143" s="59" t="s">
        <v>42</v>
      </c>
      <c r="D143" s="60" t="s">
        <v>43</v>
      </c>
      <c r="E143" s="59">
        <v>1</v>
      </c>
      <c r="F143" s="60" t="s">
        <v>44</v>
      </c>
      <c r="G143" s="61">
        <v>0</v>
      </c>
      <c r="H143" s="62">
        <v>0</v>
      </c>
      <c r="I143" s="62">
        <v>0</v>
      </c>
      <c r="J143" s="61">
        <v>0</v>
      </c>
      <c r="K143" s="61">
        <v>0</v>
      </c>
      <c r="L143" s="63">
        <v>0</v>
      </c>
      <c r="M143" s="147"/>
    </row>
    <row r="144" spans="1:14" x14ac:dyDescent="0.2">
      <c r="G144" s="16" t="s">
        <v>16</v>
      </c>
      <c r="K144" s="2"/>
    </row>
    <row r="145" spans="1:16" ht="13.5" customHeight="1" thickBot="1" x14ac:dyDescent="0.25">
      <c r="F145" s="12" t="s">
        <v>15</v>
      </c>
    </row>
    <row r="146" spans="1:16" ht="13.5" customHeight="1" thickBot="1" x14ac:dyDescent="0.25">
      <c r="A146" s="185" t="s">
        <v>5</v>
      </c>
      <c r="B146" s="189" t="s">
        <v>4</v>
      </c>
      <c r="C146" s="189" t="s">
        <v>3</v>
      </c>
      <c r="D146" s="189"/>
      <c r="E146" s="189"/>
      <c r="F146" s="189"/>
      <c r="G146" s="197" t="s">
        <v>62</v>
      </c>
      <c r="H146" s="197"/>
      <c r="I146" s="197"/>
      <c r="J146" s="197"/>
      <c r="K146" s="197"/>
      <c r="L146" s="205" t="s">
        <v>60</v>
      </c>
      <c r="M146" s="205" t="s">
        <v>51</v>
      </c>
    </row>
    <row r="147" spans="1:16" ht="13.5" thickBot="1" x14ac:dyDescent="0.25">
      <c r="A147" s="186"/>
      <c r="B147" s="190"/>
      <c r="C147" s="193" t="s">
        <v>2</v>
      </c>
      <c r="D147" s="193" t="s">
        <v>1</v>
      </c>
      <c r="E147" s="193" t="s">
        <v>9</v>
      </c>
      <c r="F147" s="196" t="s">
        <v>6</v>
      </c>
      <c r="G147" s="208" t="s">
        <v>8</v>
      </c>
      <c r="H147" s="208" t="s">
        <v>14</v>
      </c>
      <c r="I147" s="208"/>
      <c r="J147" s="208" t="s">
        <v>52</v>
      </c>
      <c r="K147" s="208"/>
      <c r="L147" s="206"/>
      <c r="M147" s="206"/>
    </row>
    <row r="148" spans="1:16" ht="34.5" customHeight="1" thickBot="1" x14ac:dyDescent="0.25">
      <c r="A148" s="187"/>
      <c r="B148" s="191"/>
      <c r="C148" s="194"/>
      <c r="D148" s="194"/>
      <c r="E148" s="194"/>
      <c r="F148" s="194"/>
      <c r="G148" s="208"/>
      <c r="H148" s="208"/>
      <c r="I148" s="208"/>
      <c r="J148" s="208"/>
      <c r="K148" s="208"/>
      <c r="L148" s="206"/>
      <c r="M148" s="206"/>
    </row>
    <row r="149" spans="1:16" ht="39" thickBot="1" x14ac:dyDescent="0.25">
      <c r="A149" s="188"/>
      <c r="B149" s="192"/>
      <c r="C149" s="195"/>
      <c r="D149" s="195"/>
      <c r="E149" s="195"/>
      <c r="F149" s="195"/>
      <c r="G149" s="209"/>
      <c r="H149" s="119" t="s">
        <v>11</v>
      </c>
      <c r="I149" s="26" t="s">
        <v>10</v>
      </c>
      <c r="J149" s="119" t="s">
        <v>12</v>
      </c>
      <c r="K149" s="119" t="s">
        <v>13</v>
      </c>
      <c r="L149" s="212"/>
      <c r="M149" s="207"/>
      <c r="N149" s="13"/>
    </row>
    <row r="150" spans="1:16" ht="25.5" x14ac:dyDescent="0.2">
      <c r="A150" s="94" t="s">
        <v>18</v>
      </c>
      <c r="B150" s="95" t="s">
        <v>30</v>
      </c>
      <c r="C150" s="95" t="s">
        <v>17</v>
      </c>
      <c r="D150" s="96">
        <v>4</v>
      </c>
      <c r="E150" s="95" t="s">
        <v>33</v>
      </c>
      <c r="F150" s="97">
        <v>42373</v>
      </c>
      <c r="G150" s="98">
        <f t="shared" ref="G150:G162" si="15">G10+G29+G48+G68+G88+G109+G130</f>
        <v>32315024.21052631</v>
      </c>
      <c r="H150" s="44">
        <f>0.95*G150</f>
        <v>30699272.999999993</v>
      </c>
      <c r="I150" s="44">
        <v>0</v>
      </c>
      <c r="J150" s="44">
        <f>0.05*G150</f>
        <v>1615751.2105263155</v>
      </c>
      <c r="K150" s="44">
        <v>0</v>
      </c>
      <c r="L150" s="99">
        <v>0</v>
      </c>
      <c r="M150" s="152">
        <v>0</v>
      </c>
      <c r="N150" s="13"/>
    </row>
    <row r="151" spans="1:16" ht="38.25" x14ac:dyDescent="0.2">
      <c r="A151" s="100" t="s">
        <v>19</v>
      </c>
      <c r="B151" s="28" t="s">
        <v>36</v>
      </c>
      <c r="C151" s="28" t="s">
        <v>17</v>
      </c>
      <c r="D151" s="51">
        <v>4</v>
      </c>
      <c r="E151" s="28" t="s">
        <v>33</v>
      </c>
      <c r="F151" s="101">
        <v>42373</v>
      </c>
      <c r="G151" s="32">
        <f t="shared" si="15"/>
        <v>52558935.052631572</v>
      </c>
      <c r="H151" s="30">
        <f>0.95*G151</f>
        <v>49930988.29999999</v>
      </c>
      <c r="I151" s="30">
        <v>0</v>
      </c>
      <c r="J151" s="30">
        <f>0.05*G151</f>
        <v>2627946.7526315786</v>
      </c>
      <c r="K151" s="30">
        <v>0</v>
      </c>
      <c r="L151" s="31">
        <v>0</v>
      </c>
      <c r="M151" s="153">
        <v>0</v>
      </c>
      <c r="N151" s="13"/>
    </row>
    <row r="152" spans="1:16" ht="38.25" x14ac:dyDescent="0.2">
      <c r="A152" s="102" t="s">
        <v>20</v>
      </c>
      <c r="B152" s="103" t="s">
        <v>21</v>
      </c>
      <c r="C152" s="103" t="s">
        <v>17</v>
      </c>
      <c r="D152" s="104">
        <v>4</v>
      </c>
      <c r="E152" s="103" t="s">
        <v>33</v>
      </c>
      <c r="F152" s="105">
        <v>42373</v>
      </c>
      <c r="G152" s="106">
        <f t="shared" si="15"/>
        <v>9473684.2105263155</v>
      </c>
      <c r="H152" s="30">
        <f>0.95*G152</f>
        <v>9000000</v>
      </c>
      <c r="I152" s="30">
        <v>0</v>
      </c>
      <c r="J152" s="30">
        <v>0</v>
      </c>
      <c r="K152" s="30">
        <f>0.05*G152</f>
        <v>473684.21052631579</v>
      </c>
      <c r="L152" s="107">
        <v>0</v>
      </c>
      <c r="M152" s="154">
        <v>0</v>
      </c>
      <c r="N152" s="13"/>
    </row>
    <row r="153" spans="1:16" ht="64.5" thickBot="1" x14ac:dyDescent="0.25">
      <c r="A153" s="46" t="s">
        <v>22</v>
      </c>
      <c r="B153" s="29" t="s">
        <v>26</v>
      </c>
      <c r="C153" s="29" t="s">
        <v>17</v>
      </c>
      <c r="D153" s="53">
        <v>4</v>
      </c>
      <c r="E153" s="29" t="s">
        <v>33</v>
      </c>
      <c r="F153" s="108">
        <v>42373</v>
      </c>
      <c r="G153" s="49">
        <f t="shared" si="15"/>
        <v>742365.99999999988</v>
      </c>
      <c r="H153" s="50">
        <f>0.95*G153</f>
        <v>705247.69999999984</v>
      </c>
      <c r="I153" s="50">
        <v>0</v>
      </c>
      <c r="J153" s="50">
        <v>0</v>
      </c>
      <c r="K153" s="50">
        <f>0.05*G153</f>
        <v>37118.299999999996</v>
      </c>
      <c r="L153" s="109">
        <v>0</v>
      </c>
      <c r="M153" s="155">
        <v>0</v>
      </c>
      <c r="N153" s="13"/>
    </row>
    <row r="154" spans="1:16" ht="39" thickTop="1" x14ac:dyDescent="0.2">
      <c r="A154" s="80" t="s">
        <v>20</v>
      </c>
      <c r="B154" s="81" t="s">
        <v>21</v>
      </c>
      <c r="C154" s="81" t="s">
        <v>40</v>
      </c>
      <c r="D154" s="82">
        <v>2</v>
      </c>
      <c r="E154" s="81">
        <v>3</v>
      </c>
      <c r="F154" s="83" t="s">
        <v>29</v>
      </c>
      <c r="G154" s="91">
        <f t="shared" si="15"/>
        <v>8969778.9000000004</v>
      </c>
      <c r="H154" s="92">
        <f>H14+H33+H52+H72+H92+H113+H134</f>
        <v>7624312.0650000004</v>
      </c>
      <c r="I154" s="92">
        <f>0.1*G154</f>
        <v>896977.89000000013</v>
      </c>
      <c r="J154" s="92">
        <f>0.05*G154</f>
        <v>448488.94500000007</v>
      </c>
      <c r="K154" s="92">
        <v>0</v>
      </c>
      <c r="L154" s="85">
        <v>0</v>
      </c>
      <c r="M154" s="131">
        <v>0</v>
      </c>
      <c r="N154" s="13"/>
    </row>
    <row r="155" spans="1:16" ht="51" x14ac:dyDescent="0.2">
      <c r="A155" s="69" t="s">
        <v>23</v>
      </c>
      <c r="B155" s="70" t="s">
        <v>27</v>
      </c>
      <c r="C155" s="70" t="s">
        <v>40</v>
      </c>
      <c r="D155" s="71">
        <v>2</v>
      </c>
      <c r="E155" s="70">
        <v>3</v>
      </c>
      <c r="F155" s="70" t="s">
        <v>29</v>
      </c>
      <c r="G155" s="79">
        <f t="shared" si="15"/>
        <v>15329987.25</v>
      </c>
      <c r="H155" s="93">
        <f>H15+H34+H53+H73+H93+H114+H135</f>
        <v>13030489.1625</v>
      </c>
      <c r="I155" s="18">
        <f>0.1*G155</f>
        <v>1532998.7250000001</v>
      </c>
      <c r="J155" s="18">
        <f>G155*0.05</f>
        <v>766499.36250000005</v>
      </c>
      <c r="K155" s="17">
        <v>0</v>
      </c>
      <c r="L155" s="19" t="s">
        <v>28</v>
      </c>
      <c r="M155" s="123" t="s">
        <v>28</v>
      </c>
      <c r="N155" s="13"/>
    </row>
    <row r="156" spans="1:16" ht="64.5" thickBot="1" x14ac:dyDescent="0.25">
      <c r="A156" s="72" t="s">
        <v>22</v>
      </c>
      <c r="B156" s="73" t="s">
        <v>26</v>
      </c>
      <c r="C156" s="73" t="s">
        <v>40</v>
      </c>
      <c r="D156" s="74">
        <v>2</v>
      </c>
      <c r="E156" s="73">
        <v>3</v>
      </c>
      <c r="F156" s="73" t="s">
        <v>29</v>
      </c>
      <c r="G156" s="75">
        <f t="shared" si="15"/>
        <v>4977468.76</v>
      </c>
      <c r="H156" s="93">
        <f>H16+H35+H54+H74+H94+H115+H136</f>
        <v>4230848.4459999995</v>
      </c>
      <c r="I156" s="77">
        <v>0</v>
      </c>
      <c r="J156" s="77">
        <v>0</v>
      </c>
      <c r="K156" s="77">
        <f>G156*0.15</f>
        <v>746620.3139999999</v>
      </c>
      <c r="L156" s="78">
        <v>0</v>
      </c>
      <c r="M156" s="125">
        <v>0</v>
      </c>
      <c r="N156" s="13"/>
      <c r="O156" s="156"/>
      <c r="P156" s="157"/>
    </row>
    <row r="157" spans="1:16" ht="55.5" customHeight="1" thickTop="1" x14ac:dyDescent="0.2">
      <c r="A157" s="38" t="s">
        <v>39</v>
      </c>
      <c r="B157" s="39" t="s">
        <v>53</v>
      </c>
      <c r="C157" s="40" t="s">
        <v>0</v>
      </c>
      <c r="D157" s="42">
        <v>6</v>
      </c>
      <c r="E157" s="40" t="s">
        <v>34</v>
      </c>
      <c r="F157" s="42" t="s">
        <v>32</v>
      </c>
      <c r="G157" s="43">
        <f t="shared" si="15"/>
        <v>12619935.699999999</v>
      </c>
      <c r="H157" s="44">
        <f>M157*64%</f>
        <v>5417670.4000000004</v>
      </c>
      <c r="I157" s="44">
        <f>M157*36%</f>
        <v>3047439.6</v>
      </c>
      <c r="J157" s="44">
        <v>0</v>
      </c>
      <c r="K157" s="44">
        <f>0.45*M157</f>
        <v>3809299.5</v>
      </c>
      <c r="L157" s="45">
        <v>0</v>
      </c>
      <c r="M157" s="148">
        <f>M17+M36+M55+M75+M95+M116+M137</f>
        <v>8465110</v>
      </c>
      <c r="N157" s="13"/>
      <c r="O157" s="156"/>
    </row>
    <row r="158" spans="1:16" ht="38.25" x14ac:dyDescent="0.2">
      <c r="A158" s="27" t="s">
        <v>25</v>
      </c>
      <c r="B158" s="28" t="s">
        <v>54</v>
      </c>
      <c r="C158" s="14" t="s">
        <v>0</v>
      </c>
      <c r="D158" s="23">
        <v>6</v>
      </c>
      <c r="E158" s="14" t="s">
        <v>34</v>
      </c>
      <c r="F158" s="23" t="s">
        <v>32</v>
      </c>
      <c r="G158" s="32">
        <f t="shared" si="15"/>
        <v>27490846</v>
      </c>
      <c r="H158" s="30">
        <f>M158*64%</f>
        <v>11387642.880000001</v>
      </c>
      <c r="I158" s="30">
        <f>M158*36%</f>
        <v>6405549.1200000001</v>
      </c>
      <c r="J158" s="32">
        <v>0</v>
      </c>
      <c r="K158" s="30">
        <f>M158*0.45</f>
        <v>8006936.4000000004</v>
      </c>
      <c r="L158" s="33">
        <v>0</v>
      </c>
      <c r="M158" s="149">
        <f>M18+M37+M56+M76+M96+M117+M138</f>
        <v>17793192</v>
      </c>
      <c r="N158" s="13"/>
      <c r="O158" s="156"/>
    </row>
    <row r="159" spans="1:16" ht="32.25" customHeight="1" x14ac:dyDescent="0.2">
      <c r="A159" s="27" t="s">
        <v>24</v>
      </c>
      <c r="B159" s="28" t="s">
        <v>55</v>
      </c>
      <c r="C159" s="14" t="s">
        <v>0</v>
      </c>
      <c r="D159" s="23">
        <v>6</v>
      </c>
      <c r="E159" s="14" t="s">
        <v>34</v>
      </c>
      <c r="F159" s="23" t="s">
        <v>32</v>
      </c>
      <c r="G159" s="32">
        <f t="shared" si="15"/>
        <v>4965118</v>
      </c>
      <c r="H159" s="30">
        <f>M159*64%</f>
        <v>3177675.52</v>
      </c>
      <c r="I159" s="30">
        <f>M159*36%</f>
        <v>1787442.48</v>
      </c>
      <c r="J159" s="32">
        <v>0</v>
      </c>
      <c r="K159" s="30">
        <f>M159*0.45</f>
        <v>2234303.1</v>
      </c>
      <c r="L159" s="33">
        <v>0</v>
      </c>
      <c r="M159" s="150">
        <f>M19+M38+M57+M77+M97+M118+M139</f>
        <v>4965118</v>
      </c>
      <c r="N159" s="13"/>
    </row>
    <row r="160" spans="1:16" ht="62.25" customHeight="1" x14ac:dyDescent="0.2">
      <c r="A160" s="27" t="s">
        <v>25</v>
      </c>
      <c r="B160" s="28" t="s">
        <v>56</v>
      </c>
      <c r="C160" s="14" t="s">
        <v>0</v>
      </c>
      <c r="D160" s="23">
        <v>6</v>
      </c>
      <c r="E160" s="14" t="s">
        <v>34</v>
      </c>
      <c r="F160" s="23" t="s">
        <v>32</v>
      </c>
      <c r="G160" s="32">
        <f t="shared" si="15"/>
        <v>0</v>
      </c>
      <c r="H160" s="30">
        <f>0.75*M160</f>
        <v>0</v>
      </c>
      <c r="I160" s="30">
        <f>0.25*M160</f>
        <v>0</v>
      </c>
      <c r="J160" s="32">
        <v>0</v>
      </c>
      <c r="K160" s="30">
        <f>0.1*M160</f>
        <v>0</v>
      </c>
      <c r="L160" s="33">
        <v>0</v>
      </c>
      <c r="M160" s="150">
        <f>G160/110*100</f>
        <v>0</v>
      </c>
      <c r="N160" s="13"/>
      <c r="O160" s="156"/>
    </row>
    <row r="161" spans="1:16" ht="51" x14ac:dyDescent="0.2">
      <c r="A161" s="27" t="s">
        <v>25</v>
      </c>
      <c r="B161" s="28" t="s">
        <v>57</v>
      </c>
      <c r="C161" s="14" t="s">
        <v>0</v>
      </c>
      <c r="D161" s="23">
        <v>6</v>
      </c>
      <c r="E161" s="14" t="s">
        <v>34</v>
      </c>
      <c r="F161" s="23" t="s">
        <v>32</v>
      </c>
      <c r="G161" s="32">
        <f t="shared" si="15"/>
        <v>0</v>
      </c>
      <c r="H161" s="30">
        <f>M161*64%</f>
        <v>0</v>
      </c>
      <c r="I161" s="30">
        <f>M161*36%</f>
        <v>0</v>
      </c>
      <c r="J161" s="32">
        <v>0</v>
      </c>
      <c r="K161" s="30">
        <f>M161*0.45</f>
        <v>0</v>
      </c>
      <c r="L161" s="33">
        <v>0</v>
      </c>
      <c r="M161" s="150">
        <f>M21+M40+M59+M79+M99+M120</f>
        <v>0</v>
      </c>
      <c r="N161" s="13"/>
    </row>
    <row r="162" spans="1:16" s="160" customFormat="1" ht="51.75" thickBot="1" x14ac:dyDescent="0.25">
      <c r="A162" s="46" t="s">
        <v>41</v>
      </c>
      <c r="B162" s="29" t="s">
        <v>59</v>
      </c>
      <c r="C162" s="35" t="s">
        <v>0</v>
      </c>
      <c r="D162" s="48">
        <v>6</v>
      </c>
      <c r="E162" s="35" t="s">
        <v>34</v>
      </c>
      <c r="F162" s="48" t="s">
        <v>35</v>
      </c>
      <c r="G162" s="49">
        <f t="shared" si="15"/>
        <v>0</v>
      </c>
      <c r="H162" s="50">
        <f>H22+H41+H60+H80+H100+H121+H142</f>
        <v>0</v>
      </c>
      <c r="I162" s="50">
        <f>I22+I41+I60+I80+I100+I121+I142</f>
        <v>0</v>
      </c>
      <c r="J162" s="49">
        <v>0</v>
      </c>
      <c r="K162" s="50">
        <v>0</v>
      </c>
      <c r="L162" s="54">
        <v>0</v>
      </c>
      <c r="M162" s="151">
        <v>0</v>
      </c>
      <c r="N162" s="158"/>
      <c r="O162" s="162"/>
      <c r="P162" s="159"/>
    </row>
    <row r="163" spans="1:16" ht="179.25" thickBot="1" x14ac:dyDescent="0.25">
      <c r="A163" s="145" t="str">
        <f>A102</f>
        <v xml:space="preserve">1.2 Zvýšení dostupnosti a kvality vzdělání/1.3 Dostupné služby občanské vybavenosti v dostatečné kvalitě/1.6 Příjemný vzhled obcí na území MAS/ 1.7 Příznivé a kvalitní životní prostředí/ </v>
      </c>
      <c r="B163" s="121" t="str">
        <f>B102</f>
        <v>1.2.2. Zvýšení kvality a dostupnosti infrastruktury pro vzdělávání a celoživotní učení/1.3.4 Opravy a budování sportovišť a dětských hřišť/1.6.1 Opravy kulturních zařízení a veřejných budov/1.6.2 Péče o veřejná prostranství a zeleň v obcích/1.6.3 Opravy kulturních a sakrálních památek na území MAS včetně památkových zón a rezervací/1.7.1 Zvyšování energetických úspor (čl.20 písm.a,b,e,f)</v>
      </c>
      <c r="C163" s="121" t="s">
        <v>0</v>
      </c>
      <c r="D163" s="180" t="s">
        <v>64</v>
      </c>
      <c r="E163" s="121" t="s">
        <v>34</v>
      </c>
      <c r="F163" s="180" t="s">
        <v>32</v>
      </c>
      <c r="G163" s="181">
        <f>H163+I163+K163</f>
        <v>61402776</v>
      </c>
      <c r="H163" s="182">
        <f>M163*64%</f>
        <v>32748147.199999999</v>
      </c>
      <c r="I163" s="182">
        <f>M163*36%</f>
        <v>18420832.800000001</v>
      </c>
      <c r="J163" s="181">
        <f t="shared" ref="J163:L163" si="16">J102</f>
        <v>0</v>
      </c>
      <c r="K163" s="182">
        <f>M163*20%</f>
        <v>10233796</v>
      </c>
      <c r="L163" s="184">
        <f t="shared" si="16"/>
        <v>0</v>
      </c>
      <c r="M163" s="183">
        <v>51168980</v>
      </c>
      <c r="N163" s="13"/>
    </row>
    <row r="164" spans="1:16" ht="64.5" thickBot="1" x14ac:dyDescent="0.25">
      <c r="A164" s="57" t="s">
        <v>45</v>
      </c>
      <c r="B164" s="58" t="s">
        <v>46</v>
      </c>
      <c r="C164" s="59" t="s">
        <v>42</v>
      </c>
      <c r="D164" s="60" t="s">
        <v>43</v>
      </c>
      <c r="E164" s="59">
        <v>1</v>
      </c>
      <c r="F164" s="60" t="s">
        <v>44</v>
      </c>
      <c r="G164" s="61">
        <v>16666670</v>
      </c>
      <c r="H164" s="62">
        <f>0.6*G164</f>
        <v>10000002</v>
      </c>
      <c r="I164" s="62">
        <v>0</v>
      </c>
      <c r="J164" s="61">
        <f>0.4*G164</f>
        <v>6666668</v>
      </c>
      <c r="K164" s="61">
        <v>0</v>
      </c>
      <c r="L164" s="63">
        <v>0</v>
      </c>
      <c r="M164" s="161"/>
    </row>
    <row r="165" spans="1:16" x14ac:dyDescent="0.2">
      <c r="G165" s="16" t="s">
        <v>16</v>
      </c>
      <c r="H165" s="24"/>
      <c r="I165" s="24"/>
      <c r="J165" s="25"/>
    </row>
  </sheetData>
  <mergeCells count="104">
    <mergeCell ref="M6:M9"/>
    <mergeCell ref="C7:C9"/>
    <mergeCell ref="D7:D9"/>
    <mergeCell ref="E7:E9"/>
    <mergeCell ref="F7:F9"/>
    <mergeCell ref="G7:G9"/>
    <mergeCell ref="H7:I8"/>
    <mergeCell ref="L6:L9"/>
    <mergeCell ref="A25:A28"/>
    <mergeCell ref="B25:B28"/>
    <mergeCell ref="C6:F6"/>
    <mergeCell ref="G6:K6"/>
    <mergeCell ref="J7:K8"/>
    <mergeCell ref="A6:A9"/>
    <mergeCell ref="B6:B9"/>
    <mergeCell ref="H26:I27"/>
    <mergeCell ref="J26:K27"/>
    <mergeCell ref="D26:D28"/>
    <mergeCell ref="E26:E28"/>
    <mergeCell ref="F26:F28"/>
    <mergeCell ref="G26:G28"/>
    <mergeCell ref="M84:M87"/>
    <mergeCell ref="G85:G87"/>
    <mergeCell ref="H85:I86"/>
    <mergeCell ref="J85:K86"/>
    <mergeCell ref="C25:F25"/>
    <mergeCell ref="G25:K25"/>
    <mergeCell ref="E45:E47"/>
    <mergeCell ref="M25:M28"/>
    <mergeCell ref="C26:C28"/>
    <mergeCell ref="M64:M67"/>
    <mergeCell ref="C65:C67"/>
    <mergeCell ref="D65:D67"/>
    <mergeCell ref="E65:E67"/>
    <mergeCell ref="F65:F67"/>
    <mergeCell ref="G65:G67"/>
    <mergeCell ref="H65:I66"/>
    <mergeCell ref="M44:M47"/>
    <mergeCell ref="C64:F64"/>
    <mergeCell ref="L25:L28"/>
    <mergeCell ref="L44:L47"/>
    <mergeCell ref="L64:L67"/>
    <mergeCell ref="L84:L87"/>
    <mergeCell ref="A64:A67"/>
    <mergeCell ref="B64:B67"/>
    <mergeCell ref="J65:K66"/>
    <mergeCell ref="H45:I46"/>
    <mergeCell ref="J45:K46"/>
    <mergeCell ref="A44:A47"/>
    <mergeCell ref="B44:B47"/>
    <mergeCell ref="G44:K44"/>
    <mergeCell ref="F45:F47"/>
    <mergeCell ref="G45:G47"/>
    <mergeCell ref="C44:F44"/>
    <mergeCell ref="C45:C47"/>
    <mergeCell ref="D45:D47"/>
    <mergeCell ref="G64:K64"/>
    <mergeCell ref="A146:A149"/>
    <mergeCell ref="C147:C149"/>
    <mergeCell ref="D147:D149"/>
    <mergeCell ref="E147:E149"/>
    <mergeCell ref="B146:B149"/>
    <mergeCell ref="C146:F146"/>
    <mergeCell ref="F147:F149"/>
    <mergeCell ref="J106:K107"/>
    <mergeCell ref="G105:K105"/>
    <mergeCell ref="C105:F105"/>
    <mergeCell ref="D106:D108"/>
    <mergeCell ref="E106:E108"/>
    <mergeCell ref="F106:F108"/>
    <mergeCell ref="G106:G108"/>
    <mergeCell ref="H106:I107"/>
    <mergeCell ref="G126:K126"/>
    <mergeCell ref="E127:E129"/>
    <mergeCell ref="D127:D129"/>
    <mergeCell ref="C127:C129"/>
    <mergeCell ref="B126:B129"/>
    <mergeCell ref="A105:A108"/>
    <mergeCell ref="B105:B108"/>
    <mergeCell ref="M105:M108"/>
    <mergeCell ref="C106:C108"/>
    <mergeCell ref="G147:G149"/>
    <mergeCell ref="H147:I148"/>
    <mergeCell ref="J147:K148"/>
    <mergeCell ref="M146:M149"/>
    <mergeCell ref="G146:K146"/>
    <mergeCell ref="M126:M129"/>
    <mergeCell ref="L126:L129"/>
    <mergeCell ref="L146:L149"/>
    <mergeCell ref="L105:L108"/>
    <mergeCell ref="J127:K128"/>
    <mergeCell ref="H127:I128"/>
    <mergeCell ref="G127:G129"/>
    <mergeCell ref="A84:A87"/>
    <mergeCell ref="B84:B87"/>
    <mergeCell ref="C84:F84"/>
    <mergeCell ref="C85:C87"/>
    <mergeCell ref="D85:D87"/>
    <mergeCell ref="E85:E87"/>
    <mergeCell ref="F85:F87"/>
    <mergeCell ref="G84:K84"/>
    <mergeCell ref="C126:F126"/>
    <mergeCell ref="A126:A129"/>
    <mergeCell ref="F127:F129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Varadiova</cp:lastModifiedBy>
  <cp:lastPrinted>2021-08-16T07:44:45Z</cp:lastPrinted>
  <dcterms:created xsi:type="dcterms:W3CDTF">2015-11-26T09:47:52Z</dcterms:created>
  <dcterms:modified xsi:type="dcterms:W3CDTF">2022-01-05T10:08:32Z</dcterms:modified>
</cp:coreProperties>
</file>